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ficaz\Downloads\"/>
    </mc:Choice>
  </mc:AlternateContent>
  <xr:revisionPtr revIDLastSave="0" documentId="13_ncr:1_{14728F70-7FB2-4342-BF9A-48949583C671}" xr6:coauthVersionLast="47" xr6:coauthVersionMax="47" xr10:uidLastSave="{00000000-0000-0000-0000-000000000000}"/>
  <bookViews>
    <workbookView xWindow="-120" yWindow="-120" windowWidth="20640" windowHeight="11160" activeTab="1" xr2:uid="{00000000-000D-0000-FFFF-FFFF00000000}"/>
  </bookViews>
  <sheets>
    <sheet name="Inputs" sheetId="1" r:id="rId1"/>
    <sheet name="Resultados" sheetId="2" r:id="rId2"/>
    <sheet name="Not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5" i="2"/>
  <c r="B4" i="2"/>
  <c r="B3" i="2"/>
  <c r="B14" i="2" s="1"/>
  <c r="D12" i="2" l="1"/>
  <c r="D10" i="2"/>
  <c r="D8" i="2"/>
  <c r="D6" i="2"/>
  <c r="B15" i="2"/>
  <c r="B16" i="2" s="1"/>
  <c r="D5" i="2"/>
  <c r="D11" i="2"/>
  <c r="D9" i="2"/>
  <c r="D7" i="2"/>
  <c r="D13" i="2"/>
</calcChain>
</file>

<file path=xl/sharedStrings.xml><?xml version="1.0" encoding="utf-8"?>
<sst xmlns="http://schemas.openxmlformats.org/spreadsheetml/2006/main" count="48" uniqueCount="48">
  <si>
    <t>Calculadora de coste por kilómetro (España 2025)</t>
  </si>
  <si>
    <t>Completa tus datos. Para PHEV/EV usa también los campos eléctricos.</t>
  </si>
  <si>
    <t>Datos del vehículo</t>
  </si>
  <si>
    <t>Tipo de combustible (selecciona)</t>
  </si>
  <si>
    <t>Km anuales</t>
  </si>
  <si>
    <t>Años de uso previstos</t>
  </si>
  <si>
    <t>Precio de compra (€)</t>
  </si>
  <si>
    <t>Valor de reventa al final (€)</t>
  </si>
  <si>
    <t>Consumo de combustible (l/100km)</t>
  </si>
  <si>
    <t>Precio combustible (€/l)</t>
  </si>
  <si>
    <t>Consumo eléctrico (kWh/100km)</t>
  </si>
  <si>
    <t>Precio electricidad (€/kWh)</t>
  </si>
  <si>
    <t>Porcentaje de km en modo eléctrico (0-100%)</t>
  </si>
  <si>
    <t>Seguro anual (€)</t>
  </si>
  <si>
    <t>Impuesto circulación anual (€)</t>
  </si>
  <si>
    <t>ITV anual (prorrateada) (€)</t>
  </si>
  <si>
    <t>Mantenimiento anual (€)</t>
  </si>
  <si>
    <t>Neumáticos - precio por juego (€)</t>
  </si>
  <si>
    <t>Neumáticos - duración (km)</t>
  </si>
  <si>
    <t>Parking y peajes anuales (€)</t>
  </si>
  <si>
    <t>Otros gastos anuales (€)</t>
  </si>
  <si>
    <t>Resultados</t>
  </si>
  <si>
    <t>Coste energético anual (combustible + electricidad)</t>
  </si>
  <si>
    <t>Desglose % por categoría</t>
  </si>
  <si>
    <t>Neumáticos (coste anual prorrateado)</t>
  </si>
  <si>
    <t>Categoría</t>
  </si>
  <si>
    <t>% del total</t>
  </si>
  <si>
    <t>Depreciación anual (prorrateada)</t>
  </si>
  <si>
    <t>Energía</t>
  </si>
  <si>
    <t>Neumáticos</t>
  </si>
  <si>
    <t>Seguro anual</t>
  </si>
  <si>
    <t>Depreciación</t>
  </si>
  <si>
    <t>Impuesto de circulación anual</t>
  </si>
  <si>
    <t>Seguro</t>
  </si>
  <si>
    <t>ITV (prorrateada)</t>
  </si>
  <si>
    <t>Impuesto</t>
  </si>
  <si>
    <t>Mantenimiento anual</t>
  </si>
  <si>
    <t>ITV</t>
  </si>
  <si>
    <t>Parking y peajes</t>
  </si>
  <si>
    <t>Mantenimiento</t>
  </si>
  <si>
    <t>Otros gastos</t>
  </si>
  <si>
    <t>Parking/Peajes</t>
  </si>
  <si>
    <t>Otros</t>
  </si>
  <si>
    <t>Coste total anual</t>
  </si>
  <si>
    <t>€/km (todo incluido)</t>
  </si>
  <si>
    <t>Coste por 100 km</t>
  </si>
  <si>
    <t>Cómo usar la calculadora (España 2025)</t>
  </si>
  <si>
    <t>1) Selecciona el tipo de combustible y completa consumos y precios.
2) Introduce km/año, años de uso, precio de compra y valor de reventa.
3) Añade costes anuales reales: seguro, impuestos, ITV, mantenimiento, neumáticos,
   parking/peajes y otros. Para híbridos enchufables usa el % de km eléctricos.
4) En 'Resultados' verás coste anual, €/km, €/100 km y desglose por categorías.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</si>
</sst>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#,##0.00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9" fontId="0" fillId="0" borderId="0" xfId="0" applyNumberFormat="1"/>
    <xf numFmtId="0" fontId="0" fillId="0" borderId="1" xfId="0" applyBorder="1" applyAlignment="1">
      <alignment horizontal="left" vertical="center"/>
    </xf>
    <xf numFmtId="164" fontId="0" fillId="0" borderId="1" xfId="0" applyNumberFormat="1" applyBorder="1"/>
    <xf numFmtId="0" fontId="2" fillId="0" borderId="0" xfId="0" applyFont="1"/>
    <xf numFmtId="165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0" fillId="0" borderId="0" xfId="0"/>
    <xf numFmtId="0" fontId="0" fillId="2" borderId="0" xfId="0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opLeftCell="A6" workbookViewId="0">
      <selection activeCell="B10" sqref="B10"/>
    </sheetView>
  </sheetViews>
  <sheetFormatPr baseColWidth="10" defaultColWidth="9.140625" defaultRowHeight="15" x14ac:dyDescent="0.25"/>
  <cols>
    <col min="1" max="4" width="32" customWidth="1"/>
  </cols>
  <sheetData>
    <row r="1" spans="1:4" ht="18.75" x14ac:dyDescent="0.3">
      <c r="A1" s="13" t="s">
        <v>0</v>
      </c>
      <c r="B1" s="14"/>
      <c r="C1" s="14"/>
      <c r="D1" s="14"/>
    </row>
    <row r="2" spans="1:4" x14ac:dyDescent="0.25">
      <c r="A2" s="15" t="s">
        <v>1</v>
      </c>
      <c r="B2" s="14"/>
      <c r="C2" s="14"/>
      <c r="D2" s="14"/>
    </row>
    <row r="3" spans="1:4" x14ac:dyDescent="0.25">
      <c r="A3" s="2" t="s">
        <v>2</v>
      </c>
    </row>
    <row r="4" spans="1:4" x14ac:dyDescent="0.25">
      <c r="A4" s="3" t="s">
        <v>3</v>
      </c>
    </row>
    <row r="5" spans="1:4" x14ac:dyDescent="0.25">
      <c r="A5" s="3" t="s">
        <v>4</v>
      </c>
      <c r="B5" s="4">
        <v>15000</v>
      </c>
    </row>
    <row r="6" spans="1:4" x14ac:dyDescent="0.25">
      <c r="A6" s="3" t="s">
        <v>5</v>
      </c>
      <c r="B6">
        <v>5</v>
      </c>
    </row>
    <row r="7" spans="1:4" x14ac:dyDescent="0.25">
      <c r="A7" s="3" t="s">
        <v>6</v>
      </c>
      <c r="B7" s="5">
        <v>18000</v>
      </c>
    </row>
    <row r="8" spans="1:4" x14ac:dyDescent="0.25">
      <c r="A8" s="3" t="s">
        <v>7</v>
      </c>
      <c r="B8" s="5">
        <v>6000</v>
      </c>
    </row>
    <row r="9" spans="1:4" x14ac:dyDescent="0.25">
      <c r="A9" s="3" t="s">
        <v>8</v>
      </c>
      <c r="B9" s="6">
        <v>6.5</v>
      </c>
    </row>
    <row r="10" spans="1:4" x14ac:dyDescent="0.25">
      <c r="A10" s="3" t="s">
        <v>9</v>
      </c>
      <c r="B10" s="5">
        <v>1.65</v>
      </c>
    </row>
    <row r="11" spans="1:4" x14ac:dyDescent="0.25">
      <c r="A11" s="3" t="s">
        <v>10</v>
      </c>
      <c r="B11" s="6">
        <v>0</v>
      </c>
    </row>
    <row r="12" spans="1:4" x14ac:dyDescent="0.25">
      <c r="A12" s="3" t="s">
        <v>11</v>
      </c>
      <c r="B12" s="5">
        <v>0.25</v>
      </c>
    </row>
    <row r="13" spans="1:4" x14ac:dyDescent="0.25">
      <c r="A13" s="3" t="s">
        <v>12</v>
      </c>
      <c r="B13" s="7">
        <v>0</v>
      </c>
    </row>
    <row r="14" spans="1:4" x14ac:dyDescent="0.25">
      <c r="A14" s="3" t="s">
        <v>13</v>
      </c>
      <c r="B14" s="5">
        <v>450</v>
      </c>
    </row>
    <row r="15" spans="1:4" x14ac:dyDescent="0.25">
      <c r="A15" s="3" t="s">
        <v>14</v>
      </c>
      <c r="B15" s="5">
        <v>75</v>
      </c>
    </row>
    <row r="16" spans="1:4" x14ac:dyDescent="0.25">
      <c r="A16" s="3" t="s">
        <v>15</v>
      </c>
      <c r="B16" s="5">
        <v>35</v>
      </c>
    </row>
    <row r="17" spans="1:2" x14ac:dyDescent="0.25">
      <c r="A17" s="3" t="s">
        <v>16</v>
      </c>
      <c r="B17" s="5">
        <v>350</v>
      </c>
    </row>
    <row r="18" spans="1:2" x14ac:dyDescent="0.25">
      <c r="A18" s="3" t="s">
        <v>17</v>
      </c>
      <c r="B18" s="5">
        <v>360</v>
      </c>
    </row>
    <row r="19" spans="1:2" x14ac:dyDescent="0.25">
      <c r="A19" s="3" t="s">
        <v>18</v>
      </c>
      <c r="B19" s="4">
        <v>40000</v>
      </c>
    </row>
    <row r="20" spans="1:2" x14ac:dyDescent="0.25">
      <c r="A20" s="3" t="s">
        <v>19</v>
      </c>
      <c r="B20" s="5">
        <v>200</v>
      </c>
    </row>
    <row r="21" spans="1:2" x14ac:dyDescent="0.25">
      <c r="A21" s="3" t="s">
        <v>20</v>
      </c>
      <c r="B21" s="5">
        <v>150</v>
      </c>
    </row>
  </sheetData>
  <mergeCells count="2">
    <mergeCell ref="A1:D1"/>
    <mergeCell ref="A2:D2"/>
  </mergeCells>
  <dataValidations count="1">
    <dataValidation type="list" showDropDown="1" showInputMessage="1" showErrorMessage="1" sqref="B4" xr:uid="{00000000-0002-0000-0000-000000000000}">
      <formula1>"Gasolina,Diésel,Híbrido,Híbrido enchufable,Eléctrico"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tabSelected="1" workbookViewId="0">
      <selection activeCell="F7" sqref="F7"/>
    </sheetView>
  </sheetViews>
  <sheetFormatPr baseColWidth="10" defaultColWidth="9.140625" defaultRowHeight="15" x14ac:dyDescent="0.25"/>
  <cols>
    <col min="1" max="4" width="30" customWidth="1"/>
  </cols>
  <sheetData>
    <row r="1" spans="1:4" ht="18.75" x14ac:dyDescent="0.3">
      <c r="A1" s="13" t="s">
        <v>21</v>
      </c>
      <c r="B1" s="14"/>
      <c r="C1" s="14"/>
      <c r="D1" s="14"/>
    </row>
    <row r="3" spans="1:4" x14ac:dyDescent="0.25">
      <c r="A3" s="8" t="s">
        <v>22</v>
      </c>
      <c r="B3" s="9">
        <f>(((Inputs!B5*(1-Inputs!B13))*Inputs!B9/100)*Inputs!B10)+(((Inputs!B5*Inputs!B13)*Inputs!B11/100)*Inputs!B12)</f>
        <v>1608.75</v>
      </c>
      <c r="D3" s="10" t="s">
        <v>23</v>
      </c>
    </row>
    <row r="4" spans="1:4" x14ac:dyDescent="0.25">
      <c r="A4" s="8" t="s">
        <v>24</v>
      </c>
      <c r="B4" s="9">
        <f>IF(Inputs!B19&gt;0, Inputs!B5/Inputs!B19*Inputs!B18, 0)</f>
        <v>135</v>
      </c>
      <c r="C4" s="10" t="s">
        <v>25</v>
      </c>
      <c r="D4" s="10" t="s">
        <v>26</v>
      </c>
    </row>
    <row r="5" spans="1:4" x14ac:dyDescent="0.25">
      <c r="A5" s="8" t="s">
        <v>27</v>
      </c>
      <c r="B5" s="9">
        <f>IF(Inputs!B6&gt;0, IF((Inputs!B7-Inputs!B8)&gt;0, (Inputs!B7-Inputs!B8)/(Inputs!B5*Inputs!B6)*Inputs!B5, 0), 0)</f>
        <v>2400</v>
      </c>
      <c r="C5" t="s">
        <v>28</v>
      </c>
      <c r="D5" s="11">
        <f>IF($B$14&gt;0, B3/$B$14, 0)</f>
        <v>0.29770992366412213</v>
      </c>
    </row>
    <row r="6" spans="1:4" x14ac:dyDescent="0.25">
      <c r="C6" t="s">
        <v>29</v>
      </c>
      <c r="D6" s="11">
        <f>IF($B$14&gt;0, B4/$B$14, 0)</f>
        <v>2.4982650936849409E-2</v>
      </c>
    </row>
    <row r="7" spans="1:4" x14ac:dyDescent="0.25">
      <c r="A7" s="8" t="s">
        <v>30</v>
      </c>
      <c r="B7" s="9">
        <f>Inputs!B14</f>
        <v>450</v>
      </c>
      <c r="C7" t="s">
        <v>31</v>
      </c>
      <c r="D7" s="11">
        <f>IF($B$14&gt;0, B5/$B$14, 0)</f>
        <v>0.44413601665510061</v>
      </c>
    </row>
    <row r="8" spans="1:4" x14ac:dyDescent="0.25">
      <c r="A8" s="8" t="s">
        <v>32</v>
      </c>
      <c r="B8" s="9">
        <f>Inputs!B15</f>
        <v>75</v>
      </c>
      <c r="C8" t="s">
        <v>33</v>
      </c>
      <c r="D8" s="11">
        <f t="shared" ref="D8:D13" si="0">IF($B$14&gt;0, B7/$B$14, 0)</f>
        <v>8.3275503122831371E-2</v>
      </c>
    </row>
    <row r="9" spans="1:4" x14ac:dyDescent="0.25">
      <c r="A9" s="8" t="s">
        <v>34</v>
      </c>
      <c r="B9" s="9">
        <f>Inputs!B16</f>
        <v>35</v>
      </c>
      <c r="C9" t="s">
        <v>35</v>
      </c>
      <c r="D9" s="11">
        <f t="shared" si="0"/>
        <v>1.3879250520471894E-2</v>
      </c>
    </row>
    <row r="10" spans="1:4" x14ac:dyDescent="0.25">
      <c r="A10" s="8" t="s">
        <v>36</v>
      </c>
      <c r="B10" s="9">
        <f>Inputs!B17</f>
        <v>350</v>
      </c>
      <c r="C10" t="s">
        <v>37</v>
      </c>
      <c r="D10" s="11">
        <f t="shared" si="0"/>
        <v>6.4769835762202178E-3</v>
      </c>
    </row>
    <row r="11" spans="1:4" x14ac:dyDescent="0.25">
      <c r="A11" s="8" t="s">
        <v>38</v>
      </c>
      <c r="B11" s="9">
        <f>Inputs!B20</f>
        <v>200</v>
      </c>
      <c r="C11" t="s">
        <v>39</v>
      </c>
      <c r="D11" s="11">
        <f t="shared" si="0"/>
        <v>6.4769835762202174E-2</v>
      </c>
    </row>
    <row r="12" spans="1:4" x14ac:dyDescent="0.25">
      <c r="A12" s="8" t="s">
        <v>40</v>
      </c>
      <c r="B12" s="9">
        <f>Inputs!B21</f>
        <v>150</v>
      </c>
      <c r="C12" t="s">
        <v>41</v>
      </c>
      <c r="D12" s="11">
        <f t="shared" si="0"/>
        <v>3.7011334721258386E-2</v>
      </c>
    </row>
    <row r="13" spans="1:4" x14ac:dyDescent="0.25">
      <c r="C13" t="s">
        <v>42</v>
      </c>
      <c r="D13" s="11">
        <f t="shared" si="0"/>
        <v>2.7758501040943788E-2</v>
      </c>
    </row>
    <row r="14" spans="1:4" x14ac:dyDescent="0.25">
      <c r="A14" s="8" t="s">
        <v>43</v>
      </c>
      <c r="B14" s="9">
        <f>SUM(B3,B4,B5,B7,B8,B9,B10,B11,B12)</f>
        <v>5403.75</v>
      </c>
    </row>
    <row r="15" spans="1:4" x14ac:dyDescent="0.25">
      <c r="A15" s="8" t="s">
        <v>44</v>
      </c>
      <c r="B15" s="12">
        <f>IF(Inputs!B5&gt;0, B14/Inputs!B5, 0)</f>
        <v>0.36025000000000001</v>
      </c>
    </row>
    <row r="16" spans="1:4" x14ac:dyDescent="0.25">
      <c r="A16" s="8" t="s">
        <v>45</v>
      </c>
      <c r="B16" s="12">
        <f>B15*100</f>
        <v>36.024999999999999</v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110" customWidth="1"/>
  </cols>
  <sheetData>
    <row r="1" spans="1:1" ht="18.75" x14ac:dyDescent="0.3">
      <c r="A1" s="1" t="s">
        <v>46</v>
      </c>
    </row>
    <row r="3" spans="1:1" ht="75" x14ac:dyDescent="0.25">
      <c r="A3" s="16" t="s">
        <v>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Inputs</vt:lpstr>
      <vt:lpstr>Resultados</vt:lpstr>
      <vt:lpstr>Notas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Gabriel Borthagaray</cp:lastModifiedBy>
  <dcterms:created xsi:type="dcterms:W3CDTF">2025-09-04T17:40:56Z</dcterms:created>
  <dcterms:modified xsi:type="dcterms:W3CDTF">2025-09-04T17:46:38Z</dcterms:modified>
</cp:coreProperties>
</file>