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Ex1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Eficaz\PROYECTO EL AHORRADOR\"/>
    </mc:Choice>
  </mc:AlternateContent>
  <xr:revisionPtr revIDLastSave="0" documentId="13_ncr:1_{167D62D8-E5F1-4775-8A58-06D3E02A5493}" xr6:coauthVersionLast="47" xr6:coauthVersionMax="47" xr10:uidLastSave="{00000000-0000-0000-0000-000000000000}"/>
  <bookViews>
    <workbookView xWindow="-120" yWindow="-120" windowWidth="20640" windowHeight="11160" xr2:uid="{4BCD01DE-3D71-460C-8B2E-350081FAFDA4}"/>
  </bookViews>
  <sheets>
    <sheet name="Dashboard" sheetId="2" r:id="rId1"/>
    <sheet name="Listas Validadas" sheetId="3" r:id="rId2"/>
  </sheets>
  <externalReferences>
    <externalReference r:id="rId3"/>
    <externalReference r:id="rId4"/>
  </externalReferences>
  <definedNames>
    <definedName name="_xlchart.v5.0" hidden="1">(Dashboard!$AE$9:$AE$15,Dashboard!$AE$7)</definedName>
    <definedName name="_xlchart.v5.1" hidden="1">Dashboard!$AD$9:$AD$15</definedName>
    <definedName name="_xlchart.v5.2" hidden="1">Dashboard!$AE$8</definedName>
    <definedName name="_xlchart.v5.3" hidden="1">(Dashboard!$AE$9:$AE$15,Dashboard!$AE$7)</definedName>
    <definedName name="_xlchart.v5.4" hidden="1">Dashboard!$AD$9:$AD$15</definedName>
    <definedName name="_xlchart.v5.5" hidden="1">Dashboard!$AE$8</definedName>
    <definedName name="BusquedaIN">INDIRECT('[1]Tabla con Imagenes'!#REF!)</definedName>
    <definedName name="cliente">[2]Clientes!$B$5:$B$31</definedName>
    <definedName name="tipo_trabajo">'[2]Tipo de Trabajos'!$B$5:$B$30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47" i="2" l="1"/>
  <c r="W146" i="2"/>
  <c r="W145" i="2"/>
  <c r="W144" i="2"/>
  <c r="W143" i="2"/>
  <c r="W142" i="2"/>
  <c r="W141" i="2"/>
  <c r="W140" i="2"/>
  <c r="W139" i="2"/>
  <c r="W138" i="2"/>
  <c r="W137" i="2"/>
  <c r="W136" i="2"/>
  <c r="W135" i="2"/>
  <c r="W134" i="2"/>
  <c r="W133" i="2"/>
  <c r="W132" i="2"/>
  <c r="W131" i="2"/>
  <c r="W130" i="2"/>
  <c r="W129" i="2"/>
  <c r="W128" i="2"/>
  <c r="W127" i="2"/>
  <c r="W126" i="2"/>
  <c r="W125" i="2"/>
  <c r="W124" i="2"/>
  <c r="W123" i="2"/>
  <c r="W122" i="2"/>
  <c r="W121" i="2"/>
  <c r="W120" i="2"/>
  <c r="W119" i="2"/>
  <c r="W118" i="2"/>
  <c r="AD7" i="2"/>
  <c r="W45" i="2"/>
  <c r="W50" i="2"/>
  <c r="W42" i="2"/>
  <c r="W41" i="2"/>
  <c r="W40" i="2"/>
  <c r="W44" i="2"/>
  <c r="W48" i="2"/>
  <c r="W54" i="2"/>
  <c r="W57" i="2"/>
  <c r="W49" i="2"/>
  <c r="W58" i="2"/>
  <c r="W56" i="2"/>
  <c r="W60" i="2"/>
  <c r="W43" i="2"/>
  <c r="W53" i="2"/>
  <c r="W47" i="2"/>
  <c r="W46" i="2"/>
  <c r="W52" i="2"/>
  <c r="W59" i="2"/>
  <c r="W62" i="2"/>
  <c r="W61" i="2"/>
  <c r="W55" i="2"/>
  <c r="W51" i="2"/>
  <c r="W39" i="2"/>
  <c r="W38" i="2"/>
  <c r="W37" i="2"/>
  <c r="W36" i="2"/>
  <c r="W70" i="2"/>
  <c r="W84" i="2"/>
  <c r="W72" i="2"/>
  <c r="W71" i="2"/>
  <c r="W68" i="2"/>
  <c r="W67" i="2"/>
  <c r="W69" i="2"/>
  <c r="W78" i="2"/>
  <c r="W83" i="2"/>
  <c r="W79" i="2"/>
  <c r="W86" i="2"/>
  <c r="W82" i="2"/>
  <c r="W88" i="2"/>
  <c r="W74" i="2"/>
  <c r="W75" i="2"/>
  <c r="W76" i="2"/>
  <c r="W73" i="2"/>
  <c r="W81" i="2"/>
  <c r="W85" i="2"/>
  <c r="W87" i="2"/>
  <c r="W89" i="2"/>
  <c r="W80" i="2"/>
  <c r="W77" i="2"/>
  <c r="W66" i="2"/>
  <c r="W65" i="2"/>
  <c r="W64" i="2"/>
  <c r="W63" i="2"/>
  <c r="W100" i="2"/>
  <c r="W105" i="2"/>
  <c r="W96" i="2"/>
  <c r="W97" i="2"/>
  <c r="W95" i="2"/>
  <c r="W94" i="2"/>
  <c r="W99" i="2"/>
  <c r="W103" i="2"/>
  <c r="W109" i="2"/>
  <c r="W112" i="2"/>
  <c r="W104" i="2"/>
  <c r="W113" i="2"/>
  <c r="W111" i="2"/>
  <c r="W115" i="2"/>
  <c r="W98" i="2"/>
  <c r="W108" i="2"/>
  <c r="W102" i="2"/>
  <c r="W101" i="2"/>
  <c r="W107" i="2"/>
  <c r="W114" i="2"/>
  <c r="W117" i="2"/>
  <c r="W116" i="2"/>
  <c r="W110" i="2"/>
  <c r="W106" i="2"/>
  <c r="W93" i="2"/>
  <c r="W92" i="2"/>
  <c r="W91" i="2"/>
  <c r="W90" i="2"/>
  <c r="W14" i="2"/>
  <c r="W30" i="2"/>
  <c r="W31" i="2"/>
  <c r="W23" i="2"/>
  <c r="W28" i="2"/>
  <c r="W22" i="2"/>
  <c r="W18" i="2"/>
  <c r="W13" i="2"/>
  <c r="W9" i="2"/>
  <c r="W10" i="2"/>
  <c r="W11" i="2"/>
  <c r="W12" i="2"/>
  <c r="W25" i="2"/>
  <c r="W29" i="2"/>
  <c r="W34" i="2"/>
  <c r="W35" i="2"/>
  <c r="W32" i="2"/>
  <c r="W26" i="2"/>
  <c r="W20" i="2"/>
  <c r="W21" i="2"/>
  <c r="W27" i="2"/>
  <c r="W17" i="2"/>
  <c r="W33" i="2"/>
  <c r="W16" i="2"/>
  <c r="W15" i="2"/>
  <c r="W24" i="2"/>
  <c r="W19" i="2"/>
  <c r="B5" i="2" l="1"/>
  <c r="AD9" i="2" a="1"/>
  <c r="AD9" i="2" s="1"/>
  <c r="J10" i="2" a="1"/>
  <c r="J10" i="2" s="1"/>
  <c r="R10" i="2" a="1"/>
  <c r="S12" i="2" s="1"/>
  <c r="L18" i="2"/>
  <c r="P20" i="2"/>
  <c r="L19" i="2"/>
  <c r="K19" i="2"/>
  <c r="K18" i="2"/>
  <c r="O20" i="2"/>
  <c r="T13" i="2"/>
  <c r="R17" i="2" a="1"/>
  <c r="L20" i="2"/>
  <c r="N10" i="2" a="1"/>
  <c r="S13" i="2"/>
  <c r="K20" i="2"/>
  <c r="B10" i="2" a="1"/>
  <c r="B10" i="2" s="1"/>
  <c r="F5" i="2"/>
  <c r="F10" i="2" a="1"/>
  <c r="H14" i="2" s="1"/>
  <c r="H6" i="2"/>
  <c r="C13" i="2"/>
  <c r="D13" i="2"/>
  <c r="C14" i="2"/>
  <c r="D14" i="2"/>
  <c r="H2" i="2" l="1"/>
  <c r="AE12" i="2"/>
  <c r="AE13" i="2"/>
  <c r="AE14" i="2"/>
  <c r="AE15" i="2"/>
  <c r="AE10" i="2"/>
  <c r="AE11" i="2"/>
  <c r="AE9" i="2"/>
  <c r="L15" i="2"/>
  <c r="L12" i="2"/>
  <c r="L13" i="2"/>
  <c r="L17" i="2"/>
  <c r="L11" i="2"/>
  <c r="S11" i="2"/>
  <c r="K13" i="2"/>
  <c r="T11" i="2"/>
  <c r="K15" i="2"/>
  <c r="K17" i="2"/>
  <c r="T12" i="2"/>
  <c r="K12" i="2"/>
  <c r="K14" i="2"/>
  <c r="R10" i="2"/>
  <c r="S10" i="2" s="1"/>
  <c r="K16" i="2"/>
  <c r="K11" i="2"/>
  <c r="K10" i="2"/>
  <c r="L10" i="2"/>
  <c r="L16" i="2"/>
  <c r="L14" i="2"/>
  <c r="N10" i="2"/>
  <c r="O13" i="2"/>
  <c r="O16" i="2"/>
  <c r="O19" i="2"/>
  <c r="O15" i="2"/>
  <c r="P12" i="2"/>
  <c r="P13" i="2"/>
  <c r="P16" i="2"/>
  <c r="P19" i="2"/>
  <c r="O18" i="2"/>
  <c r="O11" i="2"/>
  <c r="O14" i="2"/>
  <c r="O17" i="2"/>
  <c r="O12" i="2"/>
  <c r="P18" i="2"/>
  <c r="P11" i="2"/>
  <c r="P14" i="2"/>
  <c r="P17" i="2"/>
  <c r="P15" i="2"/>
  <c r="R17" i="2"/>
  <c r="S18" i="2"/>
  <c r="T20" i="2"/>
  <c r="T18" i="2"/>
  <c r="S20" i="2"/>
  <c r="S19" i="2"/>
  <c r="T19" i="2"/>
  <c r="G14" i="2"/>
  <c r="H7" i="2"/>
  <c r="F10" i="2"/>
  <c r="H13" i="2"/>
  <c r="G11" i="2"/>
  <c r="H11" i="2"/>
  <c r="G12" i="2"/>
  <c r="H12" i="2"/>
  <c r="G13" i="2"/>
  <c r="D11" i="2"/>
  <c r="C11" i="2"/>
  <c r="C12" i="2"/>
  <c r="D12" i="2"/>
  <c r="C10" i="2"/>
  <c r="D10" i="2"/>
  <c r="D6" i="2"/>
  <c r="D7" i="2" s="1"/>
  <c r="AE7" i="2" l="1"/>
  <c r="S14" i="2"/>
  <c r="T10" i="2"/>
  <c r="T14" i="2" s="1"/>
  <c r="L21" i="2"/>
  <c r="T17" i="2"/>
  <c r="T21" i="2" s="1"/>
  <c r="S17" i="2"/>
  <c r="S21" i="2" s="1"/>
  <c r="P10" i="2"/>
  <c r="P21" i="2" s="1"/>
  <c r="O10" i="2"/>
  <c r="O21" i="2" s="1"/>
  <c r="K21" i="2"/>
  <c r="G10" i="2"/>
  <c r="G15" i="2" s="1"/>
  <c r="H10" i="2"/>
  <c r="H15" i="2" s="1"/>
  <c r="C15" i="2"/>
  <c r="D1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<sst xmlns="http://schemas.openxmlformats.org/spreadsheetml/2006/main" count="491" uniqueCount="70">
  <si>
    <t>Enero</t>
  </si>
  <si>
    <t>Febrero</t>
  </si>
  <si>
    <t>Mes</t>
  </si>
  <si>
    <t>Junio</t>
  </si>
  <si>
    <t>Tipo</t>
  </si>
  <si>
    <t>Categoria</t>
  </si>
  <si>
    <t>Monto</t>
  </si>
  <si>
    <t>Marzo</t>
  </si>
  <si>
    <t>Abril</t>
  </si>
  <si>
    <t>Ingreso</t>
  </si>
  <si>
    <t>Mayo</t>
  </si>
  <si>
    <t>Real</t>
  </si>
  <si>
    <t>Presupuesto</t>
  </si>
  <si>
    <t>Julio</t>
  </si>
  <si>
    <t>Agosto</t>
  </si>
  <si>
    <t>Total</t>
  </si>
  <si>
    <t>Entretenimiento</t>
  </si>
  <si>
    <t>Septiembre</t>
  </si>
  <si>
    <t>Octubre</t>
  </si>
  <si>
    <t>Gastos</t>
  </si>
  <si>
    <t>Noviembre</t>
  </si>
  <si>
    <t>Diciembre</t>
  </si>
  <si>
    <t>Otros</t>
  </si>
  <si>
    <t>Fecha</t>
  </si>
  <si>
    <t>Concepto</t>
  </si>
  <si>
    <t>Gimnasio</t>
  </si>
  <si>
    <t>Cine</t>
  </si>
  <si>
    <t>Egreso</t>
  </si>
  <si>
    <t>Sueldo</t>
  </si>
  <si>
    <t>Cat Ingresos</t>
  </si>
  <si>
    <t>Cat Egresos</t>
  </si>
  <si>
    <t>Servicios</t>
  </si>
  <si>
    <t>Deudas</t>
  </si>
  <si>
    <t>Negocio</t>
  </si>
  <si>
    <t>Sueldo Mensual</t>
  </si>
  <si>
    <t>Ganancia Personal</t>
  </si>
  <si>
    <t>Ventas propias</t>
  </si>
  <si>
    <t>Recibo de Luz</t>
  </si>
  <si>
    <t>Recibo de Agua</t>
  </si>
  <si>
    <t>Recibo de Gas</t>
  </si>
  <si>
    <t>Seguro de salud</t>
  </si>
  <si>
    <t>Seguro del carro</t>
  </si>
  <si>
    <t>Internet</t>
  </si>
  <si>
    <t>Regalos</t>
  </si>
  <si>
    <t>Compras</t>
  </si>
  <si>
    <t>Comidas</t>
  </si>
  <si>
    <t>Despensa</t>
  </si>
  <si>
    <t>Salidas</t>
  </si>
  <si>
    <t>Videojuego</t>
  </si>
  <si>
    <t>Amazon</t>
  </si>
  <si>
    <t>Prestamo Negocio</t>
  </si>
  <si>
    <t>Cerveza</t>
  </si>
  <si>
    <t>Ingresos Totales</t>
  </si>
  <si>
    <t>REGISTROS</t>
  </si>
  <si>
    <t>Egresos Totales</t>
  </si>
  <si>
    <t>Ppto</t>
  </si>
  <si>
    <t>Dif</t>
  </si>
  <si>
    <t>Resumen de Ingresos</t>
  </si>
  <si>
    <t>Selecciona el mes:</t>
  </si>
  <si>
    <t>Resumen de Egresos</t>
  </si>
  <si>
    <t>Ahorro</t>
  </si>
  <si>
    <t>Saldo</t>
  </si>
  <si>
    <t>Tarjetas</t>
  </si>
  <si>
    <t>Hipoteca</t>
  </si>
  <si>
    <t>Vacaciones</t>
  </si>
  <si>
    <t>Seguro del auto</t>
  </si>
  <si>
    <t>Alquiler</t>
  </si>
  <si>
    <t>Auto</t>
  </si>
  <si>
    <t>Ahorro pago Cursos</t>
  </si>
  <si>
    <t>Acciones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</si>
</sst>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$&quot;\ * #,##0.00_-;\-&quot;$&quot;\ * #,##0.00_-;_-&quot;$&quot;\ * &quot;-&quot;??_-;_-@_-"/>
    <numFmt numFmtId="164" formatCode="&quot;$&quot;#,##0.00;[Red]\-&quot;$&quot;#,##0.00"/>
    <numFmt numFmtId="165" formatCode="_-&quot;$&quot;* #,##0.00_-;\-&quot;$&quot;* #,##0.00_-;_-&quot;$&quot;* &quot;-&quot;??_-;_-@_-"/>
    <numFmt numFmtId="166" formatCode="&quot;$&quot;#,##0.00"/>
    <numFmt numFmtId="167" formatCode="&quot;$&quot;#,##0.000"/>
    <numFmt numFmtId="168" formatCode="&quot;$&quot;#,##0"/>
    <numFmt numFmtId="169" formatCode="_-&quot;$&quot;* #,##0_-;\-&quot;$&quot;* #,##0_-;_-&quot;$&quot;* &quot;-&quot;??_-;_-@_-"/>
    <numFmt numFmtId="170" formatCode="dd/mm/yyyy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8"/>
      <color theme="0" tint="-0.499984740745262"/>
      <name val="Nirmala Text"/>
      <family val="2"/>
    </font>
    <font>
      <sz val="11"/>
      <color theme="1"/>
      <name val="Nirmala Text"/>
      <family val="2"/>
    </font>
    <font>
      <b/>
      <sz val="11"/>
      <color theme="1"/>
      <name val="Nirmala Text"/>
      <family val="2"/>
    </font>
    <font>
      <i/>
      <sz val="10"/>
      <color theme="0" tint="-0.499984740745262"/>
      <name val="Nirmala Text"/>
      <family val="2"/>
    </font>
    <font>
      <b/>
      <sz val="14"/>
      <color theme="0" tint="-0.249977111117893"/>
      <name val="Nirmala Text"/>
      <family val="2"/>
    </font>
    <font>
      <sz val="11"/>
      <color theme="0"/>
      <name val="Nirmala Text"/>
      <family val="2"/>
    </font>
    <font>
      <b/>
      <sz val="10"/>
      <color theme="0"/>
      <name val="Nirmala Text"/>
      <family val="2"/>
    </font>
    <font>
      <b/>
      <sz val="10"/>
      <color theme="1"/>
      <name val="Nirmala Text"/>
      <family val="2"/>
    </font>
    <font>
      <sz val="8"/>
      <color theme="0" tint="-0.249977111117893"/>
      <name val="Nirmala Text"/>
      <family val="2"/>
    </font>
    <font>
      <b/>
      <sz val="9"/>
      <color theme="0"/>
      <name val="Nirmala Text"/>
      <family val="2"/>
    </font>
    <font>
      <sz val="9"/>
      <color theme="1"/>
      <name val="Nirmala Text"/>
      <family val="2"/>
    </font>
    <font>
      <sz val="9"/>
      <color theme="0" tint="-0.499984740745262"/>
      <name val="Nirmala Text"/>
      <family val="2"/>
    </font>
    <font>
      <b/>
      <sz val="9"/>
      <color theme="1"/>
      <name val="Nirmala Text"/>
      <family val="2"/>
    </font>
    <font>
      <sz val="8"/>
      <color theme="1"/>
      <name val="Nirmala Text"/>
      <family val="2"/>
    </font>
    <font>
      <sz val="8"/>
      <color theme="0" tint="-0.499984740745262"/>
      <name val="Nirmala Text"/>
      <family val="2"/>
    </font>
    <font>
      <b/>
      <sz val="8"/>
      <color theme="1"/>
      <name val="Nirmala Text"/>
      <family val="2"/>
    </font>
    <font>
      <b/>
      <sz val="11"/>
      <color theme="0" tint="-0.499984740745262"/>
      <name val="Nirmala Text"/>
      <family val="2"/>
    </font>
    <font>
      <sz val="11"/>
      <color theme="0" tint="-0.499984740745262"/>
      <name val="Nirmala Text"/>
      <family val="2"/>
    </font>
    <font>
      <sz val="8"/>
      <color theme="0"/>
      <name val="Nirmala Text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-0.249977111117893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55">
    <xf numFmtId="0" fontId="0" fillId="0" borderId="0" xfId="0"/>
    <xf numFmtId="0" fontId="5" fillId="0" borderId="0" xfId="0" applyFont="1"/>
    <xf numFmtId="0" fontId="6" fillId="0" borderId="0" xfId="0" applyFont="1"/>
    <xf numFmtId="0" fontId="8" fillId="0" borderId="0" xfId="0" applyFont="1"/>
    <xf numFmtId="14" fontId="5" fillId="0" borderId="0" xfId="0" applyNumberFormat="1" applyFont="1"/>
    <xf numFmtId="165" fontId="5" fillId="0" borderId="0" xfId="1" applyFont="1"/>
    <xf numFmtId="165" fontId="15" fillId="0" borderId="0" xfId="1" applyFont="1" applyBorder="1"/>
    <xf numFmtId="0" fontId="14" fillId="0" borderId="4" xfId="0" applyFont="1" applyBorder="1"/>
    <xf numFmtId="165" fontId="16" fillId="0" borderId="5" xfId="1" applyFont="1" applyBorder="1"/>
    <xf numFmtId="0" fontId="14" fillId="2" borderId="6" xfId="0" applyFont="1" applyFill="1" applyBorder="1"/>
    <xf numFmtId="165" fontId="15" fillId="2" borderId="7" xfId="1" applyFont="1" applyFill="1" applyBorder="1"/>
    <xf numFmtId="165" fontId="16" fillId="2" borderId="8" xfId="1" applyFont="1" applyFill="1" applyBorder="1"/>
    <xf numFmtId="0" fontId="14" fillId="0" borderId="4" xfId="0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165" fontId="18" fillId="0" borderId="0" xfId="1" applyFont="1" applyBorder="1"/>
    <xf numFmtId="165" fontId="19" fillId="0" borderId="5" xfId="1" applyFont="1" applyBorder="1"/>
    <xf numFmtId="0" fontId="17" fillId="0" borderId="4" xfId="0" applyFont="1" applyBorder="1" applyAlignment="1">
      <alignment horizontal="left" vertical="center"/>
    </xf>
    <xf numFmtId="0" fontId="20" fillId="0" borderId="0" xfId="0" applyFont="1"/>
    <xf numFmtId="0" fontId="21" fillId="0" borderId="0" xfId="0" applyFont="1"/>
    <xf numFmtId="0" fontId="17" fillId="2" borderId="6" xfId="0" applyFont="1" applyFill="1" applyBorder="1"/>
    <xf numFmtId="165" fontId="18" fillId="2" borderId="7" xfId="1" applyFont="1" applyFill="1" applyBorder="1"/>
    <xf numFmtId="165" fontId="19" fillId="2" borderId="8" xfId="1" applyFont="1" applyFill="1" applyBorder="1"/>
    <xf numFmtId="0" fontId="17" fillId="0" borderId="4" xfId="0" applyFont="1" applyBorder="1" applyAlignment="1">
      <alignment vertical="center"/>
    </xf>
    <xf numFmtId="0" fontId="17" fillId="0" borderId="4" xfId="0" applyFont="1" applyBorder="1" applyAlignment="1">
      <alignment vertical="top"/>
    </xf>
    <xf numFmtId="0" fontId="20" fillId="0" borderId="0" xfId="0" applyFont="1" applyAlignment="1">
      <alignment horizontal="right"/>
    </xf>
    <xf numFmtId="168" fontId="21" fillId="0" borderId="0" xfId="0" applyNumberFormat="1" applyFont="1"/>
    <xf numFmtId="0" fontId="12" fillId="0" borderId="0" xfId="0" applyFont="1" applyAlignment="1">
      <alignment horizontal="right" vertical="top"/>
    </xf>
    <xf numFmtId="167" fontId="12" fillId="0" borderId="0" xfId="0" applyNumberFormat="1" applyFont="1" applyAlignment="1">
      <alignment vertical="top"/>
    </xf>
    <xf numFmtId="0" fontId="5" fillId="0" borderId="0" xfId="0" applyFont="1" applyAlignment="1">
      <alignment vertical="top"/>
    </xf>
    <xf numFmtId="0" fontId="17" fillId="0" borderId="4" xfId="0" applyFont="1" applyBorder="1"/>
    <xf numFmtId="0" fontId="17" fillId="0" borderId="2" xfId="0" applyFont="1" applyBorder="1"/>
    <xf numFmtId="169" fontId="17" fillId="0" borderId="5" xfId="1" applyNumberFormat="1" applyFont="1" applyBorder="1"/>
    <xf numFmtId="169" fontId="17" fillId="0" borderId="1" xfId="1" applyNumberFormat="1" applyFont="1" applyBorder="1"/>
    <xf numFmtId="169" fontId="5" fillId="0" borderId="0" xfId="0" applyNumberFormat="1" applyFont="1"/>
    <xf numFmtId="164" fontId="5" fillId="0" borderId="0" xfId="0" applyNumberFormat="1" applyFont="1"/>
    <xf numFmtId="170" fontId="5" fillId="0" borderId="0" xfId="0" applyNumberFormat="1" applyFont="1"/>
    <xf numFmtId="44" fontId="5" fillId="0" borderId="0" xfId="0" applyNumberFormat="1" applyFont="1"/>
    <xf numFmtId="44" fontId="5" fillId="0" borderId="0" xfId="1" applyNumberFormat="1" applyFont="1"/>
    <xf numFmtId="0" fontId="13" fillId="3" borderId="8" xfId="0" applyFont="1" applyFill="1" applyBorder="1" applyAlignment="1">
      <alignment horizontal="center"/>
    </xf>
    <xf numFmtId="0" fontId="13" fillId="3" borderId="6" xfId="0" applyFont="1" applyFill="1" applyBorder="1" applyAlignment="1">
      <alignment horizontal="center"/>
    </xf>
    <xf numFmtId="0" fontId="13" fillId="3" borderId="7" xfId="0" applyFont="1" applyFill="1" applyBorder="1" applyAlignment="1">
      <alignment horizontal="center"/>
    </xf>
    <xf numFmtId="0" fontId="22" fillId="3" borderId="6" xfId="0" applyFont="1" applyFill="1" applyBorder="1"/>
    <xf numFmtId="0" fontId="22" fillId="3" borderId="8" xfId="0" applyFont="1" applyFill="1" applyBorder="1"/>
    <xf numFmtId="0" fontId="9" fillId="3" borderId="0" xfId="0" applyFont="1" applyFill="1"/>
    <xf numFmtId="44" fontId="9" fillId="3" borderId="0" xfId="0" applyNumberFormat="1" applyFont="1" applyFill="1"/>
    <xf numFmtId="165" fontId="9" fillId="3" borderId="0" xfId="1" applyFont="1" applyFill="1"/>
    <xf numFmtId="0" fontId="2" fillId="3" borderId="0" xfId="0" applyFont="1" applyFill="1"/>
    <xf numFmtId="0" fontId="7" fillId="0" borderId="0" xfId="0" applyFont="1" applyAlignment="1">
      <alignment horizontal="left"/>
    </xf>
    <xf numFmtId="0" fontId="10" fillId="3" borderId="6" xfId="0" applyFont="1" applyFill="1" applyBorder="1" applyAlignment="1">
      <alignment horizontal="center" vertical="center"/>
    </xf>
    <xf numFmtId="0" fontId="10" fillId="3" borderId="7" xfId="0" applyFont="1" applyFill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166" fontId="11" fillId="0" borderId="6" xfId="1" applyNumberFormat="1" applyFont="1" applyBorder="1" applyAlignment="1">
      <alignment horizontal="center"/>
    </xf>
    <xf numFmtId="166" fontId="11" fillId="0" borderId="7" xfId="1" applyNumberFormat="1" applyFont="1" applyBorder="1" applyAlignment="1">
      <alignment horizontal="center"/>
    </xf>
    <xf numFmtId="166" fontId="11" fillId="0" borderId="8" xfId="1" applyNumberFormat="1" applyFont="1" applyBorder="1" applyAlignment="1">
      <alignment horizontal="center"/>
    </xf>
    <xf numFmtId="0" fontId="4" fillId="0" borderId="3" xfId="0" applyFont="1" applyBorder="1" applyAlignment="1">
      <alignment horizontal="left" vertical="center"/>
    </xf>
  </cellXfs>
  <cellStyles count="2">
    <cellStyle name="Moneda" xfId="1" builtinId="4"/>
    <cellStyle name="Normal" xfId="0" builtinId="0"/>
  </cellStyles>
  <dxfs count="13">
    <dxf>
      <font>
        <color rgb="FFC00000"/>
      </font>
    </dxf>
    <dxf>
      <font>
        <color theme="9" tint="-0.24994659260841701"/>
      </font>
    </dxf>
    <dxf>
      <font>
        <color theme="9" tint="-0.24994659260841701"/>
      </font>
    </dxf>
    <dxf>
      <font>
        <color rgb="FFC00000"/>
      </font>
    </dxf>
    <dxf>
      <font>
        <strike val="0"/>
        <outline val="0"/>
        <shadow val="0"/>
        <u val="none"/>
        <vertAlign val="baseline"/>
        <name val="Nirmala Text"/>
        <family val="2"/>
        <scheme val="none"/>
      </font>
    </dxf>
    <dxf>
      <font>
        <strike val="0"/>
        <outline val="0"/>
        <shadow val="0"/>
        <u val="none"/>
        <vertAlign val="baseline"/>
        <name val="Nirmala Text"/>
        <family val="2"/>
        <scheme val="none"/>
      </font>
      <numFmt numFmtId="34" formatCode="_-&quot;$&quot;\ * #,##0.00_-;\-&quot;$&quot;\ * #,##0.00_-;_-&quot;$&quot;\ * &quot;-&quot;??_-;_-@_-"/>
    </dxf>
    <dxf>
      <font>
        <strike val="0"/>
        <outline val="0"/>
        <shadow val="0"/>
        <u val="none"/>
        <vertAlign val="baseline"/>
        <name val="Nirmala Text"/>
        <family val="2"/>
        <scheme val="none"/>
      </font>
    </dxf>
    <dxf>
      <font>
        <strike val="0"/>
        <outline val="0"/>
        <shadow val="0"/>
        <u val="none"/>
        <vertAlign val="baseline"/>
        <name val="Nirmala Text"/>
        <family val="2"/>
        <scheme val="none"/>
      </font>
    </dxf>
    <dxf>
      <font>
        <strike val="0"/>
        <outline val="0"/>
        <shadow val="0"/>
        <u val="none"/>
        <vertAlign val="baseline"/>
        <name val="Nirmala Text"/>
        <family val="2"/>
        <scheme val="none"/>
      </font>
    </dxf>
    <dxf>
      <font>
        <strike val="0"/>
        <outline val="0"/>
        <shadow val="0"/>
        <u val="none"/>
        <vertAlign val="baseline"/>
        <name val="Nirmala Text"/>
        <family val="2"/>
        <scheme val="none"/>
      </font>
      <numFmt numFmtId="170" formatCode="dd/mm/yyyy"/>
    </dxf>
    <dxf>
      <font>
        <strike val="0"/>
        <outline val="0"/>
        <shadow val="0"/>
        <u val="none"/>
        <vertAlign val="baseline"/>
        <name val="Nirmala Text"/>
        <family val="2"/>
        <scheme val="none"/>
      </font>
      <numFmt numFmtId="170" formatCode="dd/mm/yyyy"/>
    </dxf>
    <dxf>
      <font>
        <strike val="0"/>
        <outline val="0"/>
        <shadow val="0"/>
        <u val="none"/>
        <vertAlign val="baseline"/>
        <name val="Nirmala Tex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Nirmala Text"/>
        <family val="2"/>
        <scheme val="none"/>
      </font>
      <fill>
        <patternFill patternType="solid">
          <fgColor indexed="64"/>
          <bgColor theme="9" tint="-0.249977111117893"/>
        </patternFill>
      </fill>
    </dxf>
  </dxfs>
  <tableStyles count="0" defaultTableStyle="TableStyleMedium2" defaultPivotStyle="PivotStyleLight16"/>
  <colors>
    <mruColors>
      <color rgb="FF03532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irmala Text" panose="020B0502040204020203" pitchFamily="34" charset="0"/>
                <a:ea typeface="Nirmala Text" panose="020B0502040204020203" pitchFamily="34" charset="0"/>
                <a:cs typeface="Nirmala Text" panose="020B0502040204020203" pitchFamily="34" charset="0"/>
              </a:defRPr>
            </a:pPr>
            <a:r>
              <a:rPr lang="es-MX" sz="800" b="1" baseline="0">
                <a:latin typeface="Nirmala Text" panose="020B0502040204020203" pitchFamily="34" charset="0"/>
                <a:ea typeface="Nirmala Text" panose="020B0502040204020203" pitchFamily="34" charset="0"/>
                <a:cs typeface="Nirmala Text" panose="020B0502040204020203" pitchFamily="34" charset="0"/>
              </a:rPr>
              <a:t>Ingresos vs Prespuesto</a:t>
            </a:r>
            <a:endParaRPr lang="es-MX" sz="800" b="1">
              <a:latin typeface="Nirmala Text" panose="020B0502040204020203" pitchFamily="34" charset="0"/>
              <a:ea typeface="Nirmala Text" panose="020B0502040204020203" pitchFamily="34" charset="0"/>
              <a:cs typeface="Nirmala Text" panose="020B0502040204020203" pitchFamily="34" charset="0"/>
            </a:endParaRPr>
          </a:p>
        </c:rich>
      </c:tx>
      <c:layout>
        <c:manualLayout>
          <c:xMode val="edge"/>
          <c:yMode val="edge"/>
          <c:x val="4.317817573688245E-2"/>
          <c:y val="3.64298724954462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irmala Text" panose="020B0502040204020203" pitchFamily="34" charset="0"/>
              <a:ea typeface="Nirmala Text" panose="020B0502040204020203" pitchFamily="34" charset="0"/>
              <a:cs typeface="Nirmala Text" panose="020B0502040204020203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4.4247787610619468E-2"/>
          <c:y val="0.24432809773123909"/>
          <c:w val="0.9103856486965678"/>
          <c:h val="0.57942174767421084"/>
        </c:manualLayout>
      </c:layout>
      <c:barChart>
        <c:barDir val="col"/>
        <c:grouping val="clustered"/>
        <c:varyColors val="0"/>
        <c:ser>
          <c:idx val="0"/>
          <c:order val="0"/>
          <c:tx>
            <c:v>Ppto</c:v>
          </c:tx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cat>
            <c:strRef>
              <c:f>Dashboard!$B$10:$B$14</c:f>
              <c:strCache>
                <c:ptCount val="3"/>
                <c:pt idx="0">
                  <c:v>Sueldo</c:v>
                </c:pt>
                <c:pt idx="1">
                  <c:v>Otros</c:v>
                </c:pt>
                <c:pt idx="2">
                  <c:v>Negocio</c:v>
                </c:pt>
              </c:strCache>
            </c:strRef>
          </c:cat>
          <c:val>
            <c:numRef>
              <c:f>Dashboard!$C$10:$C$14</c:f>
              <c:numCache>
                <c:formatCode>_-"$"* #,##0.00_-;\-"$"* #,##0.00_-;_-"$"* "-"??_-;_-@_-</c:formatCode>
                <c:ptCount val="5"/>
                <c:pt idx="0">
                  <c:v>20000</c:v>
                </c:pt>
                <c:pt idx="1">
                  <c:v>1000</c:v>
                </c:pt>
                <c:pt idx="2">
                  <c:v>1000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6C-4079-A3B4-C770FB31A98A}"/>
            </c:ext>
          </c:extLst>
        </c:ser>
        <c:ser>
          <c:idx val="1"/>
          <c:order val="1"/>
          <c:tx>
            <c:v>Real</c:v>
          </c:tx>
          <c:spPr>
            <a:solidFill>
              <a:schemeClr val="accent6">
                <a:tint val="77000"/>
              </a:schemeClr>
            </a:solidFill>
            <a:ln>
              <a:noFill/>
            </a:ln>
            <a:effectLst/>
          </c:spPr>
          <c:invertIfNegative val="0"/>
          <c:cat>
            <c:strRef>
              <c:f>Dashboard!$B$10:$B$14</c:f>
              <c:strCache>
                <c:ptCount val="3"/>
                <c:pt idx="0">
                  <c:v>Sueldo</c:v>
                </c:pt>
                <c:pt idx="1">
                  <c:v>Otros</c:v>
                </c:pt>
                <c:pt idx="2">
                  <c:v>Negocio</c:v>
                </c:pt>
              </c:strCache>
            </c:strRef>
          </c:cat>
          <c:val>
            <c:numRef>
              <c:f>Dashboard!$D$10:$D$14</c:f>
              <c:numCache>
                <c:formatCode>_-"$"* #,##0.00_-;\-"$"* #,##0.00_-;_-"$"* "-"??_-;_-@_-</c:formatCode>
                <c:ptCount val="5"/>
                <c:pt idx="0">
                  <c:v>22000</c:v>
                </c:pt>
                <c:pt idx="1">
                  <c:v>1150</c:v>
                </c:pt>
                <c:pt idx="2">
                  <c:v>1500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6C-4079-A3B4-C770FB31A9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02634447"/>
        <c:axId val="1849361567"/>
      </c:barChart>
      <c:catAx>
        <c:axId val="21026344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irmala Text" panose="020B0502040204020203" pitchFamily="34" charset="0"/>
                <a:ea typeface="Nirmala Text" panose="020B0502040204020203" pitchFamily="34" charset="0"/>
                <a:cs typeface="Nirmala Text" panose="020B0502040204020203" pitchFamily="34" charset="0"/>
              </a:defRPr>
            </a:pPr>
            <a:endParaRPr lang="es-UY"/>
          </a:p>
        </c:txPr>
        <c:crossAx val="1849361567"/>
        <c:crosses val="autoZero"/>
        <c:auto val="1"/>
        <c:lblAlgn val="ctr"/>
        <c:lblOffset val="100"/>
        <c:noMultiLvlLbl val="0"/>
      </c:catAx>
      <c:valAx>
        <c:axId val="1849361567"/>
        <c:scaling>
          <c:orientation val="minMax"/>
        </c:scaling>
        <c:delete val="1"/>
        <c:axPos val="l"/>
        <c:numFmt formatCode="_-&quot;$&quot;* #,##0.00_-;\-&quot;$&quot;* #,##0.00_-;_-&quot;$&quot;* &quot;-&quot;??_-;_-@_-" sourceLinked="1"/>
        <c:majorTickMark val="none"/>
        <c:minorTickMark val="none"/>
        <c:tickLblPos val="nextTo"/>
        <c:crossAx val="21026344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114719067196247"/>
          <c:y val="9.2111641782482115E-2"/>
          <c:w val="0.34428030566975593"/>
          <c:h val="0.119984609253686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Nirmala Text" panose="020B0502040204020203" pitchFamily="34" charset="0"/>
              <a:ea typeface="Nirmala Text" panose="020B0502040204020203" pitchFamily="34" charset="0"/>
              <a:cs typeface="Nirmala Text" panose="020B0502040204020203" pitchFamily="34" charset="0"/>
            </a:defRPr>
          </a:pPr>
          <a:endParaRPr lang="es-UY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UY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irmala Text" panose="020B0502040204020203" pitchFamily="34" charset="0"/>
                <a:ea typeface="Nirmala Text" panose="020B0502040204020203" pitchFamily="34" charset="0"/>
                <a:cs typeface="Nirmala Text" panose="020B0502040204020203" pitchFamily="34" charset="0"/>
              </a:defRPr>
            </a:pPr>
            <a:r>
              <a:rPr lang="es-MX" sz="700" b="1">
                <a:latin typeface="Nirmala Text" panose="020B0502040204020203" pitchFamily="34" charset="0"/>
                <a:ea typeface="Nirmala Text" panose="020B0502040204020203" pitchFamily="34" charset="0"/>
                <a:cs typeface="Nirmala Text" panose="020B0502040204020203" pitchFamily="34" charset="0"/>
              </a:rPr>
              <a:t>Distribución</a:t>
            </a:r>
            <a:br>
              <a:rPr lang="es-MX" sz="700" b="1">
                <a:latin typeface="Nirmala Text" panose="020B0502040204020203" pitchFamily="34" charset="0"/>
                <a:ea typeface="Nirmala Text" panose="020B0502040204020203" pitchFamily="34" charset="0"/>
                <a:cs typeface="Nirmala Text" panose="020B0502040204020203" pitchFamily="34" charset="0"/>
              </a:rPr>
            </a:br>
            <a:r>
              <a:rPr lang="es-MX" sz="700" b="1">
                <a:latin typeface="Nirmala Text" panose="020B0502040204020203" pitchFamily="34" charset="0"/>
                <a:ea typeface="Nirmala Text" panose="020B0502040204020203" pitchFamily="34" charset="0"/>
                <a:cs typeface="Nirmala Text" panose="020B0502040204020203" pitchFamily="34" charset="0"/>
              </a:rPr>
              <a:t>de</a:t>
            </a:r>
            <a:r>
              <a:rPr lang="es-MX" sz="700" b="1" baseline="0">
                <a:latin typeface="Nirmala Text" panose="020B0502040204020203" pitchFamily="34" charset="0"/>
                <a:ea typeface="Nirmala Text" panose="020B0502040204020203" pitchFamily="34" charset="0"/>
                <a:cs typeface="Nirmala Text" panose="020B0502040204020203" pitchFamily="34" charset="0"/>
              </a:rPr>
              <a:t> Egresos</a:t>
            </a:r>
            <a:endParaRPr lang="es-MX" sz="700" b="1">
              <a:latin typeface="Nirmala Text" panose="020B0502040204020203" pitchFamily="34" charset="0"/>
              <a:ea typeface="Nirmala Text" panose="020B0502040204020203" pitchFamily="34" charset="0"/>
              <a:cs typeface="Nirmala Text" panose="020B0502040204020203" pitchFamily="34" charset="0"/>
            </a:endParaRPr>
          </a:p>
        </c:rich>
      </c:tx>
      <c:layout>
        <c:manualLayout>
          <c:xMode val="edge"/>
          <c:yMode val="edge"/>
          <c:x val="0.38138192179687314"/>
          <c:y val="0.3376513292577457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irmala Text" panose="020B0502040204020203" pitchFamily="34" charset="0"/>
              <a:ea typeface="Nirmala Text" panose="020B0502040204020203" pitchFamily="34" charset="0"/>
              <a:cs typeface="Nirmala Text" panose="020B0502040204020203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8.0898630394069596E-2"/>
          <c:y val="4.2246369198597207E-2"/>
          <c:w val="0.85652253809130963"/>
          <c:h val="0.91330851931341206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>
                  <a:shade val="53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9636-456C-BAFB-93B13C1E7AFA}"/>
              </c:ext>
            </c:extLst>
          </c:dPt>
          <c:dPt>
            <c:idx val="1"/>
            <c:bubble3D val="0"/>
            <c:spPr>
              <a:solidFill>
                <a:schemeClr val="accent6">
                  <a:shade val="7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636-456C-BAFB-93B13C1E7AFA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9636-456C-BAFB-93B13C1E7AFA}"/>
              </c:ext>
            </c:extLst>
          </c:dPt>
          <c:dPt>
            <c:idx val="3"/>
            <c:bubble3D val="0"/>
            <c:spPr>
              <a:solidFill>
                <a:schemeClr val="accent6">
                  <a:tint val="77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636-456C-BAFB-93B13C1E7AFA}"/>
              </c:ext>
            </c:extLst>
          </c:dPt>
          <c:dPt>
            <c:idx val="4"/>
            <c:bubble3D val="0"/>
            <c:spPr>
              <a:solidFill>
                <a:schemeClr val="accent6">
                  <a:tint val="54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636-456C-BAFB-93B13C1E7AFA}"/>
              </c:ext>
            </c:extLst>
          </c:dPt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636-456C-BAFB-93B13C1E7AF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5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irmala Text" panose="020B0502040204020203" pitchFamily="34" charset="0"/>
                    <a:ea typeface="Nirmala Text" panose="020B0502040204020203" pitchFamily="34" charset="0"/>
                    <a:cs typeface="Nirmala Text" panose="020B0502040204020203" pitchFamily="34" charset="0"/>
                  </a:defRPr>
                </a:pPr>
                <a:endParaRPr lang="es-UY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Dashboard!$F$10:$F$14</c:f>
              <c:strCache>
                <c:ptCount val="4"/>
                <c:pt idx="0">
                  <c:v>Servicios</c:v>
                </c:pt>
                <c:pt idx="1">
                  <c:v>Deudas</c:v>
                </c:pt>
                <c:pt idx="2">
                  <c:v>Ahorro</c:v>
                </c:pt>
                <c:pt idx="3">
                  <c:v>Gastos</c:v>
                </c:pt>
              </c:strCache>
            </c:strRef>
          </c:cat>
          <c:val>
            <c:numRef>
              <c:f>Dashboard!$H$10:$H$14</c:f>
              <c:numCache>
                <c:formatCode>_-"$"* #,##0.00_-;\-"$"* #,##0.00_-;_-"$"* "-"??_-;_-@_-</c:formatCode>
                <c:ptCount val="5"/>
                <c:pt idx="0">
                  <c:v>5650</c:v>
                </c:pt>
                <c:pt idx="1">
                  <c:v>8600</c:v>
                </c:pt>
                <c:pt idx="2">
                  <c:v>3100</c:v>
                </c:pt>
                <c:pt idx="3">
                  <c:v>5780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36-456C-BAFB-93B13C1E7AF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59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UY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_xlchart.v5.4</cx:f>
      </cx:strDim>
      <cx:numDim type="val">
        <cx:f>_xlchart.v5.3</cx:f>
      </cx:numDim>
    </cx:data>
  </cx:chartData>
  <cx:chart>
    <cx:plotArea>
      <cx:plotAreaRegion>
        <cx:series layoutId="waterfall" uniqueId="{0BD8CD4E-4115-431F-AC4C-1733941ACF1C}">
          <cx:tx>
            <cx:txData>
              <cx:f>_xlchart.v5.5</cx:f>
              <cx:v>Monto</cx:v>
            </cx:txData>
          </cx:tx>
          <cx:dataLabels pos="outEnd">
            <cx:txPr>
              <a:bodyPr spcFirstLastPara="1" vertOverflow="ellipsis" horzOverflow="overflow" wrap="square" lIns="0" tIns="0" rIns="0" bIns="0" anchor="ctr" anchorCtr="1"/>
              <a:lstStyle/>
              <a:p>
                <a:pPr algn="ctr" rtl="0">
                  <a:defRPr>
                    <a:latin typeface="Nirmala Text" panose="020B0502040204020203" pitchFamily="34" charset="0"/>
                    <a:ea typeface="Nirmala Text" panose="020B0502040204020203" pitchFamily="34" charset="0"/>
                    <a:cs typeface="Nirmala Text" panose="020B0502040204020203" pitchFamily="34" charset="0"/>
                  </a:defRPr>
                </a:pPr>
                <a:endParaRPr lang="es-E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Nirmala Text" panose="020B0502040204020203" pitchFamily="34" charset="0"/>
                  <a:ea typeface="Nirmala Text" panose="020B0502040204020203" pitchFamily="34" charset="0"/>
                  <a:cs typeface="Nirmala Text" panose="020B0502040204020203" pitchFamily="34" charset="0"/>
                </a:endParaRPr>
              </a:p>
            </cx:txPr>
            <cx:visibility seriesName="0" categoryName="0" value="1"/>
          </cx:dataLabels>
          <cx:dataId val="0"/>
          <cx:layoutPr>
            <cx:subtotals/>
          </cx:layoutPr>
        </cx:series>
      </cx:plotAreaRegion>
      <cx:axis id="0">
        <cx:catScaling gapWidth="0.5"/>
        <cx:tickLabels/>
        <cx:txPr>
          <a:bodyPr spcFirstLastPara="1" vertOverflow="ellipsis" horzOverflow="overflow" wrap="square" lIns="0" tIns="0" rIns="0" bIns="0" anchor="ctr" anchorCtr="1"/>
          <a:lstStyle/>
          <a:p>
            <a:pPr algn="ctr" rtl="0">
              <a:defRPr sz="800">
                <a:latin typeface="Nirmala Text" panose="020B0502040204020203" pitchFamily="34" charset="0"/>
                <a:ea typeface="Nirmala Text" panose="020B0502040204020203" pitchFamily="34" charset="0"/>
                <a:cs typeface="Nirmala Text" panose="020B0502040204020203" pitchFamily="34" charset="0"/>
              </a:defRPr>
            </a:pPr>
            <a:endParaRPr lang="es-ES" sz="8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Nirmala Text" panose="020B0502040204020203" pitchFamily="34" charset="0"/>
              <a:ea typeface="Nirmala Text" panose="020B0502040204020203" pitchFamily="34" charset="0"/>
              <a:cs typeface="Nirmala Text" panose="020B0502040204020203" pitchFamily="34" charset="0"/>
            </a:endParaRPr>
          </a:p>
        </cx:txPr>
      </cx:axis>
      <cx:axis id="1" hidden="1">
        <cx:valScaling/>
        <cx:tickLabels/>
      </cx:axis>
    </cx:plotArea>
    <cx:legend pos="r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endParaRPr lang="es-ES" sz="9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 panose="020F0502020204030204"/>
          </a:endParaRPr>
        </a:p>
      </cx:txPr>
    </cx:legend>
  </cx:chart>
  <cx:spPr>
    <a:ln>
      <a:noFill/>
    </a:ln>
  </cx:spPr>
  <cx:fmtOvrs>
    <cx:fmtOvr idx="1">
      <cx:spPr>
        <a:solidFill>
          <a:schemeClr val="accent6">
            <a:lumMod val="40000"/>
            <a:lumOff val="60000"/>
          </a:schemeClr>
        </a:solidFill>
      </cx:spPr>
    </cx:fmtOvr>
    <cx:fmtOvr idx="0">
      <cx:spPr>
        <a:solidFill>
          <a:schemeClr val="accent6">
            <a:lumMod val="75000"/>
          </a:schemeClr>
        </a:solidFill>
      </cx:spPr>
    </cx:fmtOvr>
    <cx:fmtOvr idx="2">
      <cx:spPr>
        <a:solidFill>
          <a:srgbClr val="92D050"/>
        </a:solidFill>
      </cx:spPr>
    </cx:fmtOvr>
  </cx:fmtOvrs>
</cx:chartSpace>
</file>

<file path=xl/charts/colors1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2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3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microsoft.com/office/2014/relationships/chartEx" Target="../charts/chartEx1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8139</xdr:colOff>
      <xdr:row>15</xdr:row>
      <xdr:rowOff>38100</xdr:rowOff>
    </xdr:from>
    <xdr:to>
      <xdr:col>3</xdr:col>
      <xdr:colOff>984970</xdr:colOff>
      <xdr:row>22</xdr:row>
      <xdr:rowOff>32472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E2528EEE-D4B8-63A6-0A8B-D75CF184F5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178904</xdr:colOff>
      <xdr:row>15</xdr:row>
      <xdr:rowOff>46384</xdr:rowOff>
    </xdr:from>
    <xdr:to>
      <xdr:col>8</xdr:col>
      <xdr:colOff>0</xdr:colOff>
      <xdr:row>21</xdr:row>
      <xdr:rowOff>129886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2AB2E711-84F8-BAFF-0530-FFED5AC81F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38100</xdr:colOff>
      <xdr:row>0</xdr:row>
      <xdr:rowOff>1</xdr:rowOff>
    </xdr:from>
    <xdr:to>
      <xdr:col>19</xdr:col>
      <xdr:colOff>673100</xdr:colOff>
      <xdr:row>7</xdr:row>
      <xdr:rowOff>19051</xdr:rowOff>
    </xdr:to>
    <mc:AlternateContent xmlns:mc="http://schemas.openxmlformats.org/markup-compatibility/2006">
      <mc:Choice xmlns:cx4="http://schemas.microsoft.com/office/drawing/2016/5/10/chartex" Requires="cx4">
        <xdr:graphicFrame macro="">
          <xdr:nvGraphicFramePr>
            <xdr:cNvPr id="20" name="Gráfico 19">
              <a:extLst>
                <a:ext uri="{FF2B5EF4-FFF2-40B4-BE49-F238E27FC236}">
                  <a16:creationId xmlns:a16="http://schemas.microsoft.com/office/drawing/2014/main" id="{6557E156-B6AE-C30F-EE32-3EA2A330809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211907" y="1"/>
              <a:ext cx="6739659" cy="135038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UY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 editAs="oneCell">
    <xdr:from>
      <xdr:col>21</xdr:col>
      <xdr:colOff>281420</xdr:colOff>
      <xdr:row>0</xdr:row>
      <xdr:rowOff>21648</xdr:rowOff>
    </xdr:from>
    <xdr:to>
      <xdr:col>22</xdr:col>
      <xdr:colOff>238125</xdr:colOff>
      <xdr:row>5</xdr:row>
      <xdr:rowOff>43296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98A6CB3C-0500-3710-ED0D-3D24D85A95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6164" y="21648"/>
          <a:ext cx="984972" cy="984972"/>
        </a:xfrm>
        <a:prstGeom prst="rect">
          <a:avLst/>
        </a:prstGeom>
      </xdr:spPr>
    </xdr:pic>
    <xdr:clientData/>
  </xdr:twoCellAnchor>
  <xdr:twoCellAnchor editAs="oneCell">
    <xdr:from>
      <xdr:col>5</xdr:col>
      <xdr:colOff>130753</xdr:colOff>
      <xdr:row>0</xdr:row>
      <xdr:rowOff>32471</xdr:rowOff>
    </xdr:from>
    <xdr:to>
      <xdr:col>5</xdr:col>
      <xdr:colOff>606136</xdr:colOff>
      <xdr:row>2</xdr:row>
      <xdr:rowOff>74899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47F1845F-FA70-4097-98A9-19FA74F5B2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15071" y="32471"/>
          <a:ext cx="475383" cy="47538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7b654d8d7ae5d5fe/Docs/_NovaTecs%20Excel.xlsm" TargetMode="External"/><Relationship Id="rId1" Type="http://schemas.openxmlformats.org/officeDocument/2006/relationships/externalLinkPath" Target="https://d.docs.live.net/7b654d8d7ae5d5fe/Docs/_NovaTecs%20Exce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antu/Downloads/seguimiento-de-ordenes-de-trabajo-en-exc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escuentos"/>
      <sheetName val="KPIs"/>
      <sheetName val="Pago a proveedores"/>
      <sheetName val="Clasificacion proveedores"/>
      <sheetName val="Productos"/>
      <sheetName val="Cotizaciones"/>
      <sheetName val="Rellenado Rapido"/>
      <sheetName val="Edades"/>
      <sheetName val="Lista"/>
      <sheetName val="Calendario"/>
      <sheetName val="Mapas"/>
      <sheetName val="MMMMM"/>
      <sheetName val="Espacios Blancos"/>
      <sheetName val="Tablas de Internet"/>
      <sheetName val="Linea de Firma"/>
      <sheetName val="Formato %"/>
      <sheetName val="Contar.Si"/>
      <sheetName val="Atajos Formato"/>
      <sheetName val="Boton de filtro"/>
      <sheetName val="Imprimir Selección"/>
      <sheetName val="Filter"/>
      <sheetName val="Reemplazar"/>
      <sheetName val="Permitir editar rangos"/>
      <sheetName val="Pivot Table"/>
      <sheetName val="Datos Duplicados"/>
      <sheetName val="Si.Error"/>
      <sheetName val="Atajos de Movimiento"/>
      <sheetName val="Tabla de Datos"/>
      <sheetName val="Conexion Excel-PP"/>
      <sheetName val="Menu Dinámico"/>
      <sheetName val="Sección 1"/>
      <sheetName val="Sección 2"/>
      <sheetName val="Sección 3"/>
      <sheetName val="Mapa Grafico"/>
      <sheetName val="Series Fechas"/>
      <sheetName val="Macro-Insertar"/>
      <sheetName val="Grafico Ondas"/>
      <sheetName val="Macro Principiante"/>
      <sheetName val="Macro Filtro"/>
      <sheetName val="Calificaciones Bloquear"/>
      <sheetName val="Control de Gastos"/>
      <sheetName val="Cambio de moneda"/>
      <sheetName val="Proveedor x mes"/>
      <sheetName val="Nombres Funciones"/>
      <sheetName val="Lista Unica"/>
      <sheetName val="Ventas"/>
      <sheetName val="BUSCAR V"/>
      <sheetName val="OscuroD"/>
      <sheetName val="Transponer"/>
      <sheetName val="Formulario"/>
      <sheetName val="Grafico de avance 2"/>
      <sheetName val="Flash Fill"/>
      <sheetName val="Contar Dias Lab"/>
      <sheetName val="Corregir Errores"/>
      <sheetName val="Hoja7"/>
      <sheetName val="BUSCAR X"/>
      <sheetName val="Funcion de fechas"/>
      <sheetName val="SUMAR.SI"/>
      <sheetName val="Separar Nombres"/>
      <sheetName val="Funcion Personalizada"/>
      <sheetName val="Inmovilizar paneles"/>
      <sheetName val="Grafico de linea"/>
      <sheetName val="BuscarV Multiple"/>
      <sheetName val="Puntuacion"/>
      <sheetName val="Formato Condicional"/>
      <sheetName val="Lista Validada"/>
      <sheetName val="Calificaciones Formato"/>
      <sheetName val="Codigo de Barras"/>
      <sheetName val="Suma Acumulada"/>
      <sheetName val="Grafico Imagenes"/>
      <sheetName val="Enumerado Automatico"/>
      <sheetName val="Fecha de Vencimiento "/>
      <sheetName val="Fecha de expiracion"/>
      <sheetName val="Imagenes en Comentarios"/>
      <sheetName val="BuscarV Reverso"/>
      <sheetName val="Rankings Automaticos"/>
      <sheetName val="Control de Numero"/>
      <sheetName val="Truco en Tabla"/>
      <sheetName val="Etiquetas de datos"/>
      <sheetName val="Orden Aleatorio"/>
      <sheetName val="Horas Trabajadas"/>
      <sheetName val="Representacion en celda"/>
      <sheetName val="Ordenar por color"/>
      <sheetName val="Velocimetro"/>
      <sheetName val="Horario"/>
      <sheetName val="Datos de la WEB"/>
      <sheetName val="Representación de + y -"/>
      <sheetName val="Macro Registro"/>
      <sheetName val="Checklist con Progreso"/>
      <sheetName val="Album del mundial"/>
      <sheetName val="Marcar Fila"/>
      <sheetName val="Tabla Autos"/>
      <sheetName val="Analizar Datos por Excel"/>
      <sheetName val="Suma Rapida"/>
      <sheetName val="Relleno Rapido"/>
      <sheetName val="Ajustar Columnas"/>
      <sheetName val="Aplicar IVA"/>
      <sheetName val="Buscador"/>
      <sheetName val="Hoja4"/>
      <sheetName val="Aleatorio.Entre"/>
      <sheetName val="Precio de Venta"/>
      <sheetName val="Calendario Dinamico"/>
      <sheetName val="Grafico con objetivo"/>
      <sheetName val="Hoja17"/>
      <sheetName val="Modelos 3D"/>
      <sheetName val="Buscar Objetivo"/>
      <sheetName val="Lista desplegable dinamica"/>
      <sheetName val="Power Query"/>
      <sheetName val="Shakira vs Pique"/>
      <sheetName val="Formato Condicional Fila"/>
      <sheetName val="Vencimiento"/>
      <sheetName val="Calificaciones"/>
      <sheetName val="Orden Automatico"/>
      <sheetName val="No hagas esto"/>
      <sheetName val="Rifa"/>
      <sheetName val="Hoja6"/>
      <sheetName val="Logos y marcas"/>
      <sheetName val="Gráfico con iconos"/>
      <sheetName val="Organigrama|Diagramas de flujo"/>
      <sheetName val="Casas de Howarts"/>
      <sheetName val="Corazón"/>
      <sheetName val="Importar Datos de Imagen"/>
      <sheetName val="Contar Fechas por Año"/>
      <sheetName val="Redondear Horas"/>
      <sheetName val="Filtrar por palabra"/>
      <sheetName val="ApilarH"/>
      <sheetName val="Buscar Texto con Palabra"/>
      <sheetName val="Mario vs Bowser"/>
      <sheetName val="Grafico Cambia Color"/>
      <sheetName val="Crear Carpetas"/>
      <sheetName val="Meme Fondo"/>
      <sheetName val="Sheet1"/>
      <sheetName val="Punto de Equilibrio"/>
      <sheetName val="Grafico Cambia Color ."/>
      <sheetName val="Autoformato"/>
      <sheetName val="FUNCION TEXTO"/>
      <sheetName val="Top 10 Atajos"/>
      <sheetName val="Si.Error Automatico"/>
      <sheetName val="Calend Dinamico"/>
      <sheetName val="IA EXCEL"/>
      <sheetName val="Plantilla Finanzas Personales"/>
      <sheetName val="Solver "/>
      <sheetName val="Tabla"/>
      <sheetName val="Hoja3"/>
      <sheetName val="Separar y rellenar"/>
      <sheetName val="Ajustar Datos"/>
      <sheetName val="Prevision de datos"/>
      <sheetName val="Atajo Personalizado"/>
      <sheetName val="Codigo QR"/>
      <sheetName val="Autoajustar columnas"/>
      <sheetName val="ImportarDatosDinámicos"/>
      <sheetName val="Horas Trabajada"/>
      <sheetName val="Grafico Max Min"/>
      <sheetName val="Limpiar Nombres"/>
      <sheetName val="Sortear Equipos"/>
      <sheetName val="Gráfico Burbuja"/>
      <sheetName val="Scrollbar"/>
      <sheetName val="Cambiar 0"/>
      <sheetName val="Tabla con Imagenes"/>
      <sheetName val="Date Vencimiento"/>
      <sheetName val="Hoja2"/>
      <sheetName val="TablaDatos"/>
      <sheetName val="YTD"/>
      <sheetName val="Ancho de columna"/>
      <sheetName val="Tipo de Cambio"/>
      <sheetName val="Lista Descartable"/>
      <sheetName val="Columna en Celda"/>
      <sheetName val="Custom List"/>
      <sheetName val="Comentario Secreto"/>
      <sheetName val="No Uses Celdas Comb"/>
      <sheetName val="Imagen en Excel"/>
      <sheetName val="BDEXTRAER"/>
      <sheetName val="Dividir Texto"/>
      <sheetName val="Rango de Fechas"/>
      <sheetName val="Marcar ON-OFF"/>
      <sheetName val="Scrollbar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ciones"/>
      <sheetName val="Clientes"/>
      <sheetName val="Tipo de Trabajos"/>
      <sheetName val="Trabajos "/>
      <sheetName val="Estado de trabajos"/>
      <sheetName val="Estado de cobranzas"/>
      <sheetName val="Ayuda"/>
    </sheetNames>
    <sheetDataSet>
      <sheetData sheetId="0" refreshError="1"/>
      <sheetData sheetId="1">
        <row r="5">
          <cell r="B5" t="str">
            <v xml:space="preserve">DiMar </v>
          </cell>
        </row>
        <row r="6">
          <cell r="B6" t="str">
            <v>Victoria</v>
          </cell>
        </row>
        <row r="7">
          <cell r="B7" t="str">
            <v>Mue-B</v>
          </cell>
        </row>
        <row r="8">
          <cell r="B8" t="str">
            <v>Logitel</v>
          </cell>
        </row>
      </sheetData>
      <sheetData sheetId="2">
        <row r="5">
          <cell r="B5" t="str">
            <v>Fundas de almohadón</v>
          </cell>
        </row>
        <row r="6">
          <cell r="B6" t="str">
            <v>Individuales</v>
          </cell>
        </row>
        <row r="7">
          <cell r="B7" t="str">
            <v>Cortinas de Living</v>
          </cell>
        </row>
        <row r="8">
          <cell r="B8" t="str">
            <v>Mantel</v>
          </cell>
        </row>
        <row r="9">
          <cell r="B9" t="str">
            <v>Fundas de sillón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C3B5E68-15B8-4F0F-97DD-0A36D01373D1}" name="GASTO" displayName="GASTO" ref="V8:AB147" totalsRowShown="0" headerRowDxfId="12" dataDxfId="11">
  <autoFilter ref="V8:AB147" xr:uid="{1C3B5E68-15B8-4F0F-97DD-0A36D01373D1}"/>
  <sortState xmlns:xlrd2="http://schemas.microsoft.com/office/spreadsheetml/2017/richdata2" ref="V9:AB117">
    <sortCondition ref="W9:W117"/>
    <sortCondition descending="1" ref="X9:X117"/>
    <sortCondition descending="1" ref="AB9:AB117"/>
  </sortState>
  <tableColumns count="7">
    <tableColumn id="1" xr3:uid="{6CE9150A-25BC-4A64-B382-ED4BF8779457}" name="Fecha" dataDxfId="10"/>
    <tableColumn id="7" xr3:uid="{D8D2F661-83C7-43A7-82E1-675A04E77551}" name="Mes" dataDxfId="9">
      <calculatedColumnFormula>TEXT(GASTO[[#This Row],[Fecha]],"mmmm")</calculatedColumnFormula>
    </tableColumn>
    <tableColumn id="2" xr3:uid="{D4139E7F-56A9-4CE2-9AB4-86FA7AF7ADA0}" name="Tipo" dataDxfId="8"/>
    <tableColumn id="3" xr3:uid="{1ACA4437-6BE8-41B4-B0D8-F1A6EFB2A307}" name="Categoria" dataDxfId="7"/>
    <tableColumn id="4" xr3:uid="{15801F4C-F9D4-4637-9CB8-83BDE50C2D2D}" name="Concepto" dataDxfId="6"/>
    <tableColumn id="8" xr3:uid="{2F97D1FB-5C7B-4FE3-8D11-9B0A34AE0BE4}" name="Presupuesto" dataDxfId="5"/>
    <tableColumn id="6" xr3:uid="{3AEEEC04-4804-4199-8844-E2D335D8E49F}" name="Monto" dataDxfId="4" dataCellStyle="Moneda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8983A-7D7E-4E8E-BD44-F3CE454B6508}">
  <dimension ref="B1:AE147"/>
  <sheetViews>
    <sheetView showGridLines="0" tabSelected="1" zoomScale="88" zoomScaleNormal="88" workbookViewId="0">
      <selection activeCell="U6" sqref="U6"/>
    </sheetView>
  </sheetViews>
  <sheetFormatPr baseColWidth="10" defaultColWidth="11.5703125" defaultRowHeight="16.5" x14ac:dyDescent="0.3"/>
  <cols>
    <col min="1" max="1" width="0.7109375" style="1" customWidth="1"/>
    <col min="2" max="3" width="11" style="1" customWidth="1"/>
    <col min="4" max="4" width="14.7109375" style="1" customWidth="1"/>
    <col min="5" max="5" width="2.7109375" style="1" customWidth="1"/>
    <col min="6" max="7" width="11" style="1" customWidth="1"/>
    <col min="8" max="8" width="13" style="1" customWidth="1"/>
    <col min="9" max="9" width="2.28515625" style="1" customWidth="1"/>
    <col min="10" max="10" width="12.42578125" style="1" customWidth="1"/>
    <col min="11" max="12" width="10.28515625" style="1" customWidth="1"/>
    <col min="13" max="13" width="1.7109375" style="1" customWidth="1"/>
    <col min="14" max="14" width="11.140625" style="1" customWidth="1"/>
    <col min="15" max="16" width="10.28515625" style="1" customWidth="1"/>
    <col min="17" max="17" width="1.7109375" style="1" customWidth="1"/>
    <col min="18" max="18" width="13.140625" style="1" customWidth="1"/>
    <col min="19" max="20" width="10.28515625" style="1" customWidth="1"/>
    <col min="21" max="21" width="10.7109375" style="1" customWidth="1"/>
    <col min="22" max="25" width="15.42578125" style="1" customWidth="1"/>
    <col min="26" max="26" width="21.140625" style="1" customWidth="1"/>
    <col min="27" max="27" width="15.42578125" style="36" customWidth="1"/>
    <col min="28" max="28" width="15.42578125" style="1" customWidth="1"/>
    <col min="29" max="29" width="2.42578125" style="1" customWidth="1"/>
    <col min="30" max="30" width="11.5703125" style="1"/>
    <col min="31" max="31" width="12.28515625" style="1" bestFit="1" customWidth="1"/>
    <col min="32" max="16384" width="11.5703125" style="1"/>
  </cols>
  <sheetData>
    <row r="1" spans="2:31" ht="17.45" customHeight="1" x14ac:dyDescent="0.3">
      <c r="B1" s="47" t="s">
        <v>58</v>
      </c>
      <c r="C1" s="47"/>
    </row>
    <row r="2" spans="2:31" ht="17.45" customHeight="1" x14ac:dyDescent="0.3">
      <c r="B2" s="54" t="s">
        <v>8</v>
      </c>
      <c r="C2" s="54"/>
      <c r="D2" s="54"/>
      <c r="G2" s="24" t="s">
        <v>61</v>
      </c>
      <c r="H2" s="25">
        <f>B5-F5</f>
        <v>1520</v>
      </c>
    </row>
    <row r="3" spans="2:31" ht="7.9" customHeight="1" x14ac:dyDescent="0.3">
      <c r="B3" s="13"/>
      <c r="C3" s="13"/>
      <c r="D3" s="13"/>
    </row>
    <row r="4" spans="2:31" ht="17.45" customHeight="1" x14ac:dyDescent="0.3">
      <c r="B4" s="48" t="s">
        <v>52</v>
      </c>
      <c r="C4" s="49"/>
      <c r="D4" s="50"/>
      <c r="F4" s="48" t="s">
        <v>54</v>
      </c>
      <c r="G4" s="49"/>
      <c r="H4" s="50"/>
    </row>
    <row r="5" spans="2:31" ht="17.45" customHeight="1" x14ac:dyDescent="0.3">
      <c r="B5" s="51">
        <f>SUMIFS(GASTO[Monto],GASTO[Mes],B2,GASTO[Tipo],"INGRESO")</f>
        <v>24650</v>
      </c>
      <c r="C5" s="52"/>
      <c r="D5" s="53"/>
      <c r="F5" s="51">
        <f>SUMIFS(GASTO[Monto],GASTO[Mes],B2,GASTO[Tipo],"EGRESO")</f>
        <v>23130</v>
      </c>
      <c r="G5" s="52"/>
      <c r="H5" s="53"/>
    </row>
    <row r="6" spans="2:31" ht="12" customHeight="1" x14ac:dyDescent="0.3">
      <c r="C6" s="26" t="s">
        <v>55</v>
      </c>
      <c r="D6" s="27">
        <f>SUMIFS(GASTO[Presupuesto],GASTO[Mes],B2,GASTO[Tipo],"INGRESO")</f>
        <v>22000</v>
      </c>
      <c r="G6" s="26" t="s">
        <v>55</v>
      </c>
      <c r="H6" s="27">
        <f>SUMIFS(GASTO[Presupuesto],GASTO[Mes],B2,GASTO[Tipo],"Egreso")</f>
        <v>21490</v>
      </c>
    </row>
    <row r="7" spans="2:31" ht="17.45" customHeight="1" x14ac:dyDescent="0.35">
      <c r="C7" s="26" t="s">
        <v>56</v>
      </c>
      <c r="D7" s="27">
        <f>B5-D6</f>
        <v>2650</v>
      </c>
      <c r="G7" s="26" t="s">
        <v>56</v>
      </c>
      <c r="H7" s="27">
        <f>F5-H6</f>
        <v>1640</v>
      </c>
      <c r="V7" s="3" t="s">
        <v>53</v>
      </c>
      <c r="AD7" s="1" t="str">
        <f>B2</f>
        <v>Abril</v>
      </c>
      <c r="AE7" s="33">
        <f>SUM(AE9:AE15)</f>
        <v>1520</v>
      </c>
    </row>
    <row r="8" spans="2:31" ht="17.45" customHeight="1" x14ac:dyDescent="0.3">
      <c r="B8" s="2" t="s">
        <v>57</v>
      </c>
      <c r="F8" s="2" t="s">
        <v>59</v>
      </c>
      <c r="J8" s="17" t="s">
        <v>31</v>
      </c>
      <c r="K8" s="18"/>
      <c r="L8" s="18"/>
      <c r="M8" s="18"/>
      <c r="N8" s="17" t="s">
        <v>19</v>
      </c>
      <c r="O8" s="18"/>
      <c r="P8" s="18"/>
      <c r="Q8" s="18"/>
      <c r="R8" s="17" t="s">
        <v>60</v>
      </c>
      <c r="V8" s="43" t="s">
        <v>23</v>
      </c>
      <c r="W8" s="43" t="s">
        <v>2</v>
      </c>
      <c r="X8" s="43" t="s">
        <v>4</v>
      </c>
      <c r="Y8" s="43" t="s">
        <v>5</v>
      </c>
      <c r="Z8" s="43" t="s">
        <v>24</v>
      </c>
      <c r="AA8" s="44" t="s">
        <v>12</v>
      </c>
      <c r="AB8" s="45" t="s">
        <v>6</v>
      </c>
      <c r="AD8" s="41" t="s">
        <v>5</v>
      </c>
      <c r="AE8" s="42" t="s">
        <v>6</v>
      </c>
    </row>
    <row r="9" spans="2:31" ht="17.45" customHeight="1" x14ac:dyDescent="0.3">
      <c r="B9" s="39" t="s">
        <v>5</v>
      </c>
      <c r="C9" s="40" t="s">
        <v>55</v>
      </c>
      <c r="D9" s="38" t="s">
        <v>11</v>
      </c>
      <c r="F9" s="39" t="s">
        <v>5</v>
      </c>
      <c r="G9" s="40" t="s">
        <v>55</v>
      </c>
      <c r="H9" s="38" t="s">
        <v>11</v>
      </c>
      <c r="J9" s="39" t="s">
        <v>5</v>
      </c>
      <c r="K9" s="40" t="s">
        <v>55</v>
      </c>
      <c r="L9" s="38" t="s">
        <v>11</v>
      </c>
      <c r="N9" s="39" t="s">
        <v>5</v>
      </c>
      <c r="O9" s="40" t="s">
        <v>55</v>
      </c>
      <c r="P9" s="38" t="s">
        <v>11</v>
      </c>
      <c r="R9" s="39" t="s">
        <v>5</v>
      </c>
      <c r="S9" s="40" t="s">
        <v>55</v>
      </c>
      <c r="T9" s="38" t="s">
        <v>11</v>
      </c>
      <c r="V9" s="4">
        <v>45383</v>
      </c>
      <c r="W9" s="4" t="str">
        <f>TEXT(GASTO[[#This Row],[Fecha]],"mmmm")</f>
        <v>Abril</v>
      </c>
      <c r="X9" s="1" t="s">
        <v>9</v>
      </c>
      <c r="Y9" s="1" t="s">
        <v>28</v>
      </c>
      <c r="Z9" s="1" t="s">
        <v>34</v>
      </c>
      <c r="AA9" s="37">
        <v>20000</v>
      </c>
      <c r="AB9" s="5">
        <v>22000</v>
      </c>
      <c r="AD9" s="29" t="str" cm="1">
        <f t="array" ref="AD9:AD15">_xlfn.UNIQUE(_xlfn._xlws.FILTER(GASTO[Categoria],GASTO[Mes]=$B$2))</f>
        <v>Sueldo</v>
      </c>
      <c r="AE9" s="31">
        <f>SUMIFS(GASTO[Monto],GASTO[Mes],$B$2,GASTO[Categoria],AD9)*IF(IFERROR(MATCH(AD9,'Listas Validadas'!E:E,0),0)&gt;1,1,-1)</f>
        <v>22000</v>
      </c>
    </row>
    <row r="10" spans="2:31" ht="17.45" customHeight="1" x14ac:dyDescent="0.3">
      <c r="B10" s="7" t="str" cm="1">
        <f t="array" ref="B10:B12">_xlfn.UNIQUE(_xlfn._xlws.FILTER(GASTO[Categoria],(GASTO[Mes]=$B$2)*(GASTO[Tipo]="INGRESO")))</f>
        <v>Sueldo</v>
      </c>
      <c r="C10" s="6">
        <f>SUMIFS(GASTO[Presupuesto],GASTO[Mes],$B$2,GASTO[Categoria],B10)</f>
        <v>20000</v>
      </c>
      <c r="D10" s="8">
        <f>SUMIFS(GASTO[Monto],GASTO[Mes],$B$2,GASTO[Categoria],B10)</f>
        <v>22000</v>
      </c>
      <c r="F10" s="12" t="str" cm="1">
        <f t="array" ref="F10:F13">_xlfn.UNIQUE(_xlfn._xlws.FILTER(GASTO[Categoria],(GASTO[Mes]=$B$2)*(GASTO[Tipo]="EGRESO")))</f>
        <v>Servicios</v>
      </c>
      <c r="G10" s="6">
        <f>SUMIFS(GASTO[Presupuesto],GASTO[Mes],$B$2,GASTO[Categoria],F10)</f>
        <v>5650</v>
      </c>
      <c r="H10" s="8">
        <f>SUMIFS(GASTO[Monto],GASTO[Mes],$B$2,GASTO[Categoria],F10)</f>
        <v>5650</v>
      </c>
      <c r="J10" s="16" t="str" cm="1">
        <f t="array" ref="J10:J17">_xlfn.UNIQUE(_xlfn._xlws.FILTER(GASTO[Concepto],(GASTO[Mes]=$B$2)*(GASTO[Categoria]=J8)))</f>
        <v>Alquiler</v>
      </c>
      <c r="K10" s="14">
        <f>SUMIFS(GASTO[Presupuesto],GASTO[Mes],$B$2,GASTO[Concepto],J10)</f>
        <v>2500</v>
      </c>
      <c r="L10" s="15">
        <f>SUMIFS(GASTO[Monto],GASTO[Mes],$B$2,GASTO[Concepto],J10)</f>
        <v>2500</v>
      </c>
      <c r="N10" s="22" t="str" cm="1">
        <f t="array" ref="N10:N18">_xlfn.UNIQUE(_xlfn._xlws.FILTER(GASTO[Concepto],(GASTO[Mes]=$B$2)*(GASTO[Categoria]=N8)))</f>
        <v>Despensa</v>
      </c>
      <c r="O10" s="14">
        <f>SUMIFS(GASTO[Presupuesto],GASTO[Mes],$B$2,GASTO[Concepto],N10)</f>
        <v>1200</v>
      </c>
      <c r="P10" s="15">
        <f>SUMIFS(GASTO[Monto],GASTO[Mes],$B$2,GASTO[Concepto],N10)</f>
        <v>1200</v>
      </c>
      <c r="R10" s="22" t="str" cm="1">
        <f t="array" ref="R10:R12">_xlfn.UNIQUE(_xlfn._xlws.FILTER(GASTO[Concepto],(GASTO[Mes]=$B$2)*(GASTO[Categoria]=R8)))</f>
        <v>Acciones</v>
      </c>
      <c r="S10" s="14">
        <f>SUMIFS(GASTO[Presupuesto],GASTO[Mes],$B$2,GASTO[Concepto],R10)</f>
        <v>1000</v>
      </c>
      <c r="T10" s="15">
        <f>SUMIFS(GASTO[Monto],GASTO[Mes],$B$2,GASTO[Concepto],R10)</f>
        <v>1500</v>
      </c>
      <c r="V10" s="4">
        <v>45434</v>
      </c>
      <c r="W10" s="4" t="str">
        <f>TEXT(GASTO[[#This Row],[Fecha]],"mmmm")</f>
        <v>Mayo</v>
      </c>
      <c r="X10" s="1" t="s">
        <v>27</v>
      </c>
      <c r="Y10" s="1" t="s">
        <v>60</v>
      </c>
      <c r="Z10" s="1" t="s">
        <v>68</v>
      </c>
      <c r="AA10" s="37">
        <v>3000</v>
      </c>
      <c r="AB10" s="5">
        <v>2000</v>
      </c>
      <c r="AD10" s="29" t="str">
        <v>Otros</v>
      </c>
      <c r="AE10" s="31">
        <f>SUMIFS(GASTO[Monto],GASTO[Mes],$B$2,GASTO[Categoria],AD10)*IF(IFERROR(MATCH(AD10,'Listas Validadas'!E:E,0),0)&gt;1,1,-1)</f>
        <v>1150</v>
      </c>
    </row>
    <row r="11" spans="2:31" ht="17.45" customHeight="1" x14ac:dyDescent="0.3">
      <c r="B11" s="7" t="str">
        <v>Otros</v>
      </c>
      <c r="C11" s="6">
        <f>SUMIFS(GASTO[Presupuesto],GASTO[Mes],$B$2,GASTO[Categoria],B11)</f>
        <v>1000</v>
      </c>
      <c r="D11" s="8">
        <f>SUMIFS(GASTO[Monto],GASTO[Mes],$B$2,GASTO[Categoria],B11)</f>
        <v>1150</v>
      </c>
      <c r="F11" s="12" t="str">
        <v>Deudas</v>
      </c>
      <c r="G11" s="6">
        <f>SUMIFS(GASTO[Presupuesto],GASTO[Mes],$B$2,GASTO[Categoria],F11)</f>
        <v>7200</v>
      </c>
      <c r="H11" s="8">
        <f>SUMIFS(GASTO[Monto],GASTO[Mes],$B$2,GASTO[Categoria],F11)</f>
        <v>8600</v>
      </c>
      <c r="J11" s="16" t="str">
        <v>Seguro del auto</v>
      </c>
      <c r="K11" s="14">
        <f>SUMIFS(GASTO[Presupuesto],GASTO[Mes],$B$2,GASTO[Concepto],J11)</f>
        <v>900</v>
      </c>
      <c r="L11" s="15">
        <f>SUMIFS(GASTO[Monto],GASTO[Mes],$B$2,GASTO[Concepto],J11)</f>
        <v>900</v>
      </c>
      <c r="N11" s="22" t="str">
        <v>Compras</v>
      </c>
      <c r="O11" s="14">
        <f>SUMIFS(GASTO[Presupuesto],GASTO[Mes],$B$2,GASTO[Concepto],N11)</f>
        <v>1390</v>
      </c>
      <c r="P11" s="15">
        <f>SUMIFS(GASTO[Monto],GASTO[Mes],$B$2,GASTO[Concepto],N11)</f>
        <v>2035</v>
      </c>
      <c r="R11" s="22" t="str">
        <v>Vacaciones</v>
      </c>
      <c r="S11" s="14">
        <f>SUMIFS(GASTO[Presupuesto],GASTO[Mes],$B$2,GASTO[Concepto],R11)</f>
        <v>1200</v>
      </c>
      <c r="T11" s="15">
        <f>SUMIFS(GASTO[Monto],GASTO[Mes],$B$2,GASTO[Concepto],R11)</f>
        <v>1000</v>
      </c>
      <c r="V11" s="4">
        <v>45402</v>
      </c>
      <c r="W11" s="4" t="str">
        <f>TEXT(GASTO[[#This Row],[Fecha]],"mmmm")</f>
        <v>Abril</v>
      </c>
      <c r="X11" s="1" t="s">
        <v>9</v>
      </c>
      <c r="Y11" s="1" t="s">
        <v>22</v>
      </c>
      <c r="Z11" s="1" t="s">
        <v>36</v>
      </c>
      <c r="AA11" s="37">
        <v>1000</v>
      </c>
      <c r="AB11" s="5">
        <v>1150</v>
      </c>
      <c r="AD11" s="29" t="str">
        <v>Servicios</v>
      </c>
      <c r="AE11" s="31">
        <f>SUMIFS(GASTO[Monto],GASTO[Mes],$B$2,GASTO[Categoria],AD11)*IF(IFERROR(MATCH(AD11,'Listas Validadas'!E:E,0),0)&gt;1,1,-1)</f>
        <v>-5650</v>
      </c>
    </row>
    <row r="12" spans="2:31" ht="17.45" customHeight="1" x14ac:dyDescent="0.3">
      <c r="B12" s="7" t="str">
        <v>Negocio</v>
      </c>
      <c r="C12" s="6">
        <f>SUMIFS(GASTO[Presupuesto],GASTO[Mes],$B$2,GASTO[Categoria],B12)</f>
        <v>1000</v>
      </c>
      <c r="D12" s="8">
        <f>SUMIFS(GASTO[Monto],GASTO[Mes],$B$2,GASTO[Categoria],B12)</f>
        <v>1500</v>
      </c>
      <c r="F12" s="12" t="str">
        <v>Ahorro</v>
      </c>
      <c r="G12" s="6">
        <f>SUMIFS(GASTO[Presupuesto],GASTO[Mes],$B$2,GASTO[Categoria],F12)</f>
        <v>2600</v>
      </c>
      <c r="H12" s="8">
        <f>SUMIFS(GASTO[Monto],GASTO[Mes],$B$2,GASTO[Categoria],F12)</f>
        <v>3100</v>
      </c>
      <c r="J12" s="16" t="str">
        <v>Recibo de Luz</v>
      </c>
      <c r="K12" s="14">
        <f>SUMIFS(GASTO[Presupuesto],GASTO[Mes],$B$2,GASTO[Concepto],J12)</f>
        <v>500</v>
      </c>
      <c r="L12" s="15">
        <f>SUMIFS(GASTO[Monto],GASTO[Mes],$B$2,GASTO[Concepto],J12)</f>
        <v>600</v>
      </c>
      <c r="N12" s="22" t="str">
        <v>Cine</v>
      </c>
      <c r="O12" s="14">
        <f>SUMIFS(GASTO[Presupuesto],GASTO[Mes],$B$2,GASTO[Concepto],N12)</f>
        <v>600</v>
      </c>
      <c r="P12" s="15">
        <f>SUMIFS(GASTO[Monto],GASTO[Mes],$B$2,GASTO[Concepto],N12)</f>
        <v>0</v>
      </c>
      <c r="R12" s="22" t="str">
        <v>Ahorro pago Cursos</v>
      </c>
      <c r="S12" s="14">
        <f>SUMIFS(GASTO[Presupuesto],GASTO[Mes],$B$2,GASTO[Concepto],R12)</f>
        <v>400</v>
      </c>
      <c r="T12" s="15">
        <f>SUMIFS(GASTO[Monto],GASTO[Mes],$B$2,GASTO[Concepto],R12)</f>
        <v>600</v>
      </c>
      <c r="V12" s="4">
        <v>45402</v>
      </c>
      <c r="W12" s="4" t="str">
        <f>TEXT(GASTO[[#This Row],[Fecha]],"mmmm")</f>
        <v>Abril</v>
      </c>
      <c r="X12" s="1" t="s">
        <v>27</v>
      </c>
      <c r="Y12" s="1" t="s">
        <v>31</v>
      </c>
      <c r="Z12" s="1" t="s">
        <v>66</v>
      </c>
      <c r="AA12" s="37">
        <v>2500</v>
      </c>
      <c r="AB12" s="5">
        <v>2500</v>
      </c>
      <c r="AD12" s="29" t="str">
        <v>Deudas</v>
      </c>
      <c r="AE12" s="31">
        <f>SUMIFS(GASTO[Monto],GASTO[Mes],$B$2,GASTO[Categoria],AD12)*IF(IFERROR(MATCH(AD12,'Listas Validadas'!E:E,0),0)&gt;1,1,-1)</f>
        <v>-8600</v>
      </c>
    </row>
    <row r="13" spans="2:31" x14ac:dyDescent="0.3">
      <c r="B13" s="7"/>
      <c r="C13" s="6">
        <f>SUMIFS(GASTO[Presupuesto],GASTO[Mes],$B$2,GASTO[Categoria],B13)</f>
        <v>0</v>
      </c>
      <c r="D13" s="8">
        <f>SUMIFS(GASTO[Monto],GASTO[Mes],$B$2,GASTO[Categoria],B13)</f>
        <v>0</v>
      </c>
      <c r="F13" s="12" t="str">
        <v>Gastos</v>
      </c>
      <c r="G13" s="6">
        <f>SUMIFS(GASTO[Presupuesto],GASTO[Mes],$B$2,GASTO[Categoria],F13)</f>
        <v>6040</v>
      </c>
      <c r="H13" s="8">
        <f>SUMIFS(GASTO[Monto],GASTO[Mes],$B$2,GASTO[Categoria],F13)</f>
        <v>5780</v>
      </c>
      <c r="J13" s="16" t="str">
        <v>Seguro de salud</v>
      </c>
      <c r="K13" s="14">
        <f>SUMIFS(GASTO[Presupuesto],GASTO[Mes],$B$2,GASTO[Concepto],J13)</f>
        <v>600</v>
      </c>
      <c r="L13" s="15">
        <f>SUMIFS(GASTO[Monto],GASTO[Mes],$B$2,GASTO[Concepto],J13)</f>
        <v>600</v>
      </c>
      <c r="N13" s="22" t="str">
        <v>Salidas</v>
      </c>
      <c r="O13" s="14">
        <f>SUMIFS(GASTO[Presupuesto],GASTO[Mes],$B$2,GASTO[Concepto],N13)</f>
        <v>850</v>
      </c>
      <c r="P13" s="15">
        <f>SUMIFS(GASTO[Monto],GASTO[Mes],$B$2,GASTO[Concepto],N13)</f>
        <v>200</v>
      </c>
      <c r="R13" s="22"/>
      <c r="S13" s="14">
        <f>SUMIFS(GASTO[Presupuesto],GASTO[Mes],$B$2,GASTO[Concepto],R13)</f>
        <v>0</v>
      </c>
      <c r="T13" s="15">
        <f>SUMIFS(GASTO[Monto],GASTO[Mes],$B$2,GASTO[Concepto],R13)</f>
        <v>0</v>
      </c>
      <c r="V13" s="4">
        <v>45410</v>
      </c>
      <c r="W13" s="4" t="str">
        <f>TEXT(GASTO[[#This Row],[Fecha]],"mmmm")</f>
        <v>Abril</v>
      </c>
      <c r="X13" s="1" t="s">
        <v>27</v>
      </c>
      <c r="Y13" s="1" t="s">
        <v>32</v>
      </c>
      <c r="Z13" s="28" t="s">
        <v>67</v>
      </c>
      <c r="AA13" s="37">
        <v>3000</v>
      </c>
      <c r="AB13" s="5">
        <v>3000</v>
      </c>
      <c r="AD13" s="29" t="str">
        <v>Ahorro</v>
      </c>
      <c r="AE13" s="31">
        <f>SUMIFS(GASTO[Monto],GASTO[Mes],$B$2,GASTO[Categoria],AD13)*IF(IFERROR(MATCH(AD13,'Listas Validadas'!E:E,0),0)&gt;1,1,-1)</f>
        <v>-3100</v>
      </c>
    </row>
    <row r="14" spans="2:31" ht="17.45" customHeight="1" x14ac:dyDescent="0.3">
      <c r="B14" s="7"/>
      <c r="C14" s="6">
        <f>SUMIFS(GASTO[Presupuesto],GASTO[Mes],$B$2,GASTO[Categoria],B14)</f>
        <v>0</v>
      </c>
      <c r="D14" s="8">
        <f>SUMIFS(GASTO[Monto],GASTO[Mes],$B$2,GASTO[Categoria],B14)</f>
        <v>0</v>
      </c>
      <c r="F14" s="12"/>
      <c r="G14" s="6">
        <f>SUMIFS(GASTO[Presupuesto],GASTO[Mes],$B$2,GASTO[Categoria],F14)</f>
        <v>0</v>
      </c>
      <c r="H14" s="8">
        <f>SUMIFS(GASTO[Monto],GASTO[Mes],$B$2,GASTO[Categoria],F14)</f>
        <v>0</v>
      </c>
      <c r="J14" s="16" t="str">
        <v>Recibo de Agua</v>
      </c>
      <c r="K14" s="14">
        <f>SUMIFS(GASTO[Presupuesto],GASTO[Mes],$B$2,GASTO[Concepto],J14)</f>
        <v>500</v>
      </c>
      <c r="L14" s="15">
        <f>SUMIFS(GASTO[Monto],GASTO[Mes],$B$2,GASTO[Concepto],J14)</f>
        <v>400</v>
      </c>
      <c r="N14" s="22" t="str">
        <v>Comidas</v>
      </c>
      <c r="O14" s="14">
        <f>SUMIFS(GASTO[Presupuesto],GASTO[Mes],$B$2,GASTO[Concepto],N14)</f>
        <v>600</v>
      </c>
      <c r="P14" s="15">
        <f>SUMIFS(GASTO[Monto],GASTO[Mes],$B$2,GASTO[Concepto],N14)</f>
        <v>500</v>
      </c>
      <c r="R14" s="19" t="s">
        <v>15</v>
      </c>
      <c r="S14" s="20">
        <f>SUM(S10:S13)</f>
        <v>2600</v>
      </c>
      <c r="T14" s="21">
        <f>SUM(T10:T13)</f>
        <v>3100</v>
      </c>
      <c r="V14" s="4">
        <v>45384</v>
      </c>
      <c r="W14" s="4" t="str">
        <f>TEXT(GASTO[[#This Row],[Fecha]],"mmmm")</f>
        <v>Abril</v>
      </c>
      <c r="X14" s="1" t="s">
        <v>27</v>
      </c>
      <c r="Y14" s="1" t="s">
        <v>32</v>
      </c>
      <c r="Z14" s="28" t="s">
        <v>63</v>
      </c>
      <c r="AA14" s="37">
        <v>2200</v>
      </c>
      <c r="AB14" s="5">
        <v>2300</v>
      </c>
      <c r="AD14" s="29" t="str">
        <v>Gastos</v>
      </c>
      <c r="AE14" s="31">
        <f>SUMIFS(GASTO[Monto],GASTO[Mes],$B$2,GASTO[Categoria],AD14)*IF(IFERROR(MATCH(AD14,'Listas Validadas'!E:E,0),0)&gt;1,1,-1)</f>
        <v>-5780</v>
      </c>
    </row>
    <row r="15" spans="2:31" ht="17.45" customHeight="1" x14ac:dyDescent="0.3">
      <c r="B15" s="9" t="s">
        <v>15</v>
      </c>
      <c r="C15" s="10">
        <f>SUM(C10:C14)</f>
        <v>22000</v>
      </c>
      <c r="D15" s="11">
        <f>SUM(D10:D14)</f>
        <v>24650</v>
      </c>
      <c r="F15" s="9" t="s">
        <v>15</v>
      </c>
      <c r="G15" s="10">
        <f>SUM(G10:G14)</f>
        <v>21490</v>
      </c>
      <c r="H15" s="11">
        <f>SUM(H10:H14)</f>
        <v>23130</v>
      </c>
      <c r="J15" s="16" t="str">
        <v>Gimnasio</v>
      </c>
      <c r="K15" s="14">
        <f>SUMIFS(GASTO[Presupuesto],GASTO[Mes],$B$2,GASTO[Concepto],J15)</f>
        <v>300</v>
      </c>
      <c r="L15" s="15">
        <f>SUMIFS(GASTO[Monto],GASTO[Mes],$B$2,GASTO[Concepto],J15)</f>
        <v>300</v>
      </c>
      <c r="N15" s="22" t="str">
        <v>Amazon</v>
      </c>
      <c r="O15" s="14">
        <f>SUMIFS(GASTO[Presupuesto],GASTO[Mes],$B$2,GASTO[Concepto],N15)</f>
        <v>500</v>
      </c>
      <c r="P15" s="15">
        <f>SUMIFS(GASTO[Monto],GASTO[Mes],$B$2,GASTO[Concepto],N15)</f>
        <v>845</v>
      </c>
      <c r="R15" s="17" t="s">
        <v>32</v>
      </c>
      <c r="V15" s="4">
        <v>45412</v>
      </c>
      <c r="W15" s="4" t="str">
        <f>TEXT(GASTO[[#This Row],[Fecha]],"mmmm")</f>
        <v>Abril</v>
      </c>
      <c r="X15" s="1" t="s">
        <v>27</v>
      </c>
      <c r="Y15" s="1" t="s">
        <v>60</v>
      </c>
      <c r="Z15" s="28" t="s">
        <v>69</v>
      </c>
      <c r="AA15" s="37">
        <v>1000</v>
      </c>
      <c r="AB15" s="5">
        <v>1500</v>
      </c>
      <c r="AD15" s="30" t="str">
        <v>Negocio</v>
      </c>
      <c r="AE15" s="32">
        <f>SUMIFS(GASTO[Monto],GASTO[Mes],$B$2,GASTO[Categoria],AD15)*IF(IFERROR(MATCH(AD15,'Listas Validadas'!E:E,0),0)&gt;1,1,-1)</f>
        <v>1500</v>
      </c>
    </row>
    <row r="16" spans="2:31" ht="16.149999999999999" customHeight="1" x14ac:dyDescent="0.3">
      <c r="J16" s="16" t="str">
        <v>Recibo de Gas</v>
      </c>
      <c r="K16" s="14">
        <f>SUMIFS(GASTO[Presupuesto],GASTO[Mes],$B$2,GASTO[Concepto],J16)</f>
        <v>200</v>
      </c>
      <c r="L16" s="15">
        <f>SUMIFS(GASTO[Monto],GASTO[Mes],$B$2,GASTO[Concepto],J16)</f>
        <v>200</v>
      </c>
      <c r="N16" s="22" t="str">
        <v>Entretenimiento</v>
      </c>
      <c r="O16" s="14">
        <f>SUMIFS(GASTO[Presupuesto],GASTO[Mes],$B$2,GASTO[Concepto],N16)</f>
        <v>400</v>
      </c>
      <c r="P16" s="15">
        <f>SUMIFS(GASTO[Monto],GASTO[Mes],$B$2,GASTO[Concepto],N16)</f>
        <v>400</v>
      </c>
      <c r="R16" s="39" t="s">
        <v>5</v>
      </c>
      <c r="S16" s="40" t="s">
        <v>55</v>
      </c>
      <c r="T16" s="38" t="s">
        <v>11</v>
      </c>
      <c r="V16" s="4">
        <v>45398</v>
      </c>
      <c r="W16" s="4" t="str">
        <f>TEXT(GASTO[[#This Row],[Fecha]],"mmmm")</f>
        <v>Abril</v>
      </c>
      <c r="X16" s="1" t="s">
        <v>27</v>
      </c>
      <c r="Y16" s="1" t="s">
        <v>32</v>
      </c>
      <c r="Z16" s="28" t="s">
        <v>50</v>
      </c>
      <c r="AA16" s="37">
        <v>1000</v>
      </c>
      <c r="AB16" s="5">
        <v>1400</v>
      </c>
      <c r="AE16" s="33"/>
    </row>
    <row r="17" spans="10:30" ht="16.149999999999999" customHeight="1" x14ac:dyDescent="0.3">
      <c r="J17" s="16" t="str">
        <v>Internet</v>
      </c>
      <c r="K17" s="14">
        <f>SUMIFS(GASTO[Presupuesto],GASTO[Mes],$B$2,GASTO[Concepto],J17)</f>
        <v>150</v>
      </c>
      <c r="L17" s="15">
        <f>SUMIFS(GASTO[Monto],GASTO[Mes],$B$2,GASTO[Concepto],J17)</f>
        <v>150</v>
      </c>
      <c r="N17" s="22" t="str">
        <v>Regalos</v>
      </c>
      <c r="O17" s="14">
        <f>SUMIFS(GASTO[Presupuesto],GASTO[Mes],$B$2,GASTO[Concepto],N17)</f>
        <v>400</v>
      </c>
      <c r="P17" s="15">
        <f>SUMIFS(GASTO[Monto],GASTO[Mes],$B$2,GASTO[Concepto],N17)</f>
        <v>300</v>
      </c>
      <c r="R17" s="23" t="str" cm="1">
        <f t="array" ref="R17:R20">_xlfn.UNIQUE(_xlfn._xlws.FILTER(GASTO[Concepto],(GASTO[Mes]=$B$2)*(GASTO[Categoria]=R15)))</f>
        <v>Auto</v>
      </c>
      <c r="S17" s="14">
        <f>SUMIFS(GASTO[Presupuesto],GASTO[Mes],$B$2,GASTO[Concepto],R17)</f>
        <v>3000</v>
      </c>
      <c r="T17" s="15">
        <f>SUMIFS(GASTO[Monto],GASTO[Mes],$B$2,GASTO[Concepto],R17)</f>
        <v>3000</v>
      </c>
      <c r="V17" s="4">
        <v>45387</v>
      </c>
      <c r="W17" s="4" t="str">
        <f>TEXT(GASTO[[#This Row],[Fecha]],"mmmm")</f>
        <v>Abril</v>
      </c>
      <c r="X17" s="1" t="s">
        <v>27</v>
      </c>
      <c r="Y17" s="1" t="s">
        <v>19</v>
      </c>
      <c r="Z17" s="1" t="s">
        <v>46</v>
      </c>
      <c r="AA17" s="37">
        <v>1200</v>
      </c>
      <c r="AB17" s="5">
        <v>1200</v>
      </c>
      <c r="AD17" s="34"/>
    </row>
    <row r="18" spans="10:30" ht="16.149999999999999" customHeight="1" x14ac:dyDescent="0.3">
      <c r="J18" s="16"/>
      <c r="K18" s="14">
        <f>SUMIFS(GASTO[Presupuesto],GASTO[Mes],$B$2,GASTO[Concepto],J18)</f>
        <v>0</v>
      </c>
      <c r="L18" s="15">
        <f>SUMIFS(GASTO[Monto],GASTO[Mes],$B$2,GASTO[Concepto],J18)</f>
        <v>0</v>
      </c>
      <c r="N18" s="22" t="str">
        <v>Cerveza</v>
      </c>
      <c r="O18" s="14">
        <f>SUMIFS(GASTO[Presupuesto],GASTO[Mes],$B$2,GASTO[Concepto],N18)</f>
        <v>100</v>
      </c>
      <c r="P18" s="15">
        <f>SUMIFS(GASTO[Monto],GASTO[Mes],$B$2,GASTO[Concepto],N18)</f>
        <v>300</v>
      </c>
      <c r="R18" s="23" t="str">
        <v>Hipoteca</v>
      </c>
      <c r="S18" s="14">
        <f>SUMIFS(GASTO[Presupuesto],GASTO[Mes],$B$2,GASTO[Concepto],R18)</f>
        <v>2200</v>
      </c>
      <c r="T18" s="15">
        <f>SUMIFS(GASTO[Monto],GASTO[Mes],$B$2,GASTO[Concepto],R18)</f>
        <v>2300</v>
      </c>
      <c r="V18" s="4">
        <v>45400</v>
      </c>
      <c r="W18" s="4" t="str">
        <f>TEXT(GASTO[[#This Row],[Fecha]],"mmmm")</f>
        <v>Abril</v>
      </c>
      <c r="X18" s="1" t="s">
        <v>27</v>
      </c>
      <c r="Y18" s="1" t="s">
        <v>32</v>
      </c>
      <c r="Z18" s="28" t="s">
        <v>62</v>
      </c>
      <c r="AA18" s="37">
        <v>1000</v>
      </c>
      <c r="AB18" s="5">
        <v>1900</v>
      </c>
      <c r="AD18" s="34"/>
    </row>
    <row r="19" spans="10:30" ht="16.149999999999999" customHeight="1" x14ac:dyDescent="0.3">
      <c r="J19" s="16"/>
      <c r="K19" s="14">
        <f>SUMIFS(GASTO[Presupuesto],GASTO[Mes],$B$2,GASTO[Concepto],J19)</f>
        <v>0</v>
      </c>
      <c r="L19" s="15">
        <f>SUMIFS(GASTO[Monto],GASTO[Mes],$B$2,GASTO[Concepto],J19)</f>
        <v>0</v>
      </c>
      <c r="N19" s="22"/>
      <c r="O19" s="14">
        <f>SUMIFS(GASTO[Presupuesto],GASTO[Mes],$B$2,GASTO[Concepto],N19)</f>
        <v>0</v>
      </c>
      <c r="P19" s="15">
        <f>SUMIFS(GASTO[Monto],GASTO[Mes],$B$2,GASTO[Concepto],N19)</f>
        <v>0</v>
      </c>
      <c r="R19" s="23" t="str">
        <v>Prestamo Negocio</v>
      </c>
      <c r="S19" s="14">
        <f>SUMIFS(GASTO[Presupuesto],GASTO[Mes],$B$2,GASTO[Concepto],R19)</f>
        <v>1000</v>
      </c>
      <c r="T19" s="15">
        <f>SUMIFS(GASTO[Monto],GASTO[Mes],$B$2,GASTO[Concepto],R19)</f>
        <v>1400</v>
      </c>
      <c r="V19" s="4">
        <v>45405</v>
      </c>
      <c r="W19" s="4" t="str">
        <f>TEXT(GASTO[[#This Row],[Fecha]],"mmmm")</f>
        <v>Abril</v>
      </c>
      <c r="X19" s="1" t="s">
        <v>27</v>
      </c>
      <c r="Y19" s="1" t="s">
        <v>60</v>
      </c>
      <c r="Z19" s="28" t="s">
        <v>64</v>
      </c>
      <c r="AA19" s="37">
        <v>1200</v>
      </c>
      <c r="AB19" s="5">
        <v>1000</v>
      </c>
    </row>
    <row r="20" spans="10:30" ht="16.149999999999999" customHeight="1" x14ac:dyDescent="0.3">
      <c r="J20" s="16"/>
      <c r="K20" s="14">
        <f>SUMIFS(GASTO[Presupuesto],GASTO[Mes],$B$2,GASTO[Concepto],J20)</f>
        <v>0</v>
      </c>
      <c r="L20" s="15">
        <f>SUMIFS(GASTO[Monto],GASTO[Mes],$B$2,GASTO[Concepto],J20)</f>
        <v>0</v>
      </c>
      <c r="N20" s="22"/>
      <c r="O20" s="14">
        <f>SUMIFS(GASTO[Presupuesto],GASTO[Mes],$B$2,GASTO[Concepto],N20)</f>
        <v>0</v>
      </c>
      <c r="P20" s="15">
        <f>SUMIFS(GASTO[Monto],GASTO[Mes],$B$2,GASTO[Concepto],N20)</f>
        <v>0</v>
      </c>
      <c r="R20" s="23" t="str">
        <v>Tarjetas</v>
      </c>
      <c r="S20" s="14">
        <f>SUMIFS(GASTO[Presupuesto],GASTO[Mes],$B$2,GASTO[Concepto],R20)</f>
        <v>1000</v>
      </c>
      <c r="T20" s="15">
        <f>SUMIFS(GASTO[Monto],GASTO[Mes],$B$2,GASTO[Concepto],R20)</f>
        <v>1900</v>
      </c>
      <c r="V20" s="4">
        <v>45397</v>
      </c>
      <c r="W20" s="4" t="str">
        <f>TEXT(GASTO[[#This Row],[Fecha]],"mmmm")</f>
        <v>Abril</v>
      </c>
      <c r="X20" s="1" t="s">
        <v>27</v>
      </c>
      <c r="Y20" s="1" t="s">
        <v>31</v>
      </c>
      <c r="Z20" s="1" t="s">
        <v>65</v>
      </c>
      <c r="AA20" s="37">
        <v>900</v>
      </c>
      <c r="AB20" s="5">
        <v>900</v>
      </c>
    </row>
    <row r="21" spans="10:30" customFormat="1" ht="16.149999999999999" customHeight="1" x14ac:dyDescent="0.3">
      <c r="J21" s="19" t="s">
        <v>15</v>
      </c>
      <c r="K21" s="20">
        <f>SUM(K10:K14)</f>
        <v>5000</v>
      </c>
      <c r="L21" s="21">
        <f>SUM(L10:L14)</f>
        <v>5000</v>
      </c>
      <c r="N21" s="19" t="s">
        <v>15</v>
      </c>
      <c r="O21" s="20">
        <f>SUM(O10:O14)</f>
        <v>4640</v>
      </c>
      <c r="P21" s="21">
        <f>SUM(P10:P14)</f>
        <v>3935</v>
      </c>
      <c r="R21" s="19" t="s">
        <v>15</v>
      </c>
      <c r="S21" s="20">
        <f>SUM(S17:S20)</f>
        <v>7200</v>
      </c>
      <c r="T21" s="21">
        <f>SUM(T17:T20)</f>
        <v>8600</v>
      </c>
      <c r="V21" s="4">
        <v>45407</v>
      </c>
      <c r="W21" s="4" t="str">
        <f>TEXT(GASTO[[#This Row],[Fecha]],"mmmm")</f>
        <v>Abril</v>
      </c>
      <c r="X21" s="1" t="s">
        <v>27</v>
      </c>
      <c r="Y21" s="1" t="s">
        <v>19</v>
      </c>
      <c r="Z21" s="1" t="s">
        <v>44</v>
      </c>
      <c r="AA21" s="37">
        <v>500</v>
      </c>
      <c r="AB21" s="5">
        <v>835</v>
      </c>
    </row>
    <row r="22" spans="10:30" customFormat="1" ht="16.149999999999999" customHeight="1" x14ac:dyDescent="0.3">
      <c r="V22" s="4">
        <v>45384</v>
      </c>
      <c r="W22" s="4" t="str">
        <f>TEXT(GASTO[[#This Row],[Fecha]],"mmmm")</f>
        <v>Abril</v>
      </c>
      <c r="X22" s="1" t="s">
        <v>27</v>
      </c>
      <c r="Y22" s="1" t="s">
        <v>19</v>
      </c>
      <c r="Z22" s="28" t="s">
        <v>26</v>
      </c>
      <c r="AA22" s="37">
        <v>600</v>
      </c>
      <c r="AB22" s="5">
        <v>0</v>
      </c>
    </row>
    <row r="23" spans="10:30" customFormat="1" ht="17.45" customHeight="1" x14ac:dyDescent="0.3">
      <c r="O23" s="1"/>
      <c r="P23" s="1"/>
      <c r="Q23" s="1"/>
      <c r="V23" s="4">
        <v>45390</v>
      </c>
      <c r="W23" s="4" t="str">
        <f>TEXT(GASTO[[#This Row],[Fecha]],"mmmm")</f>
        <v>Abril</v>
      </c>
      <c r="X23" s="1" t="s">
        <v>27</v>
      </c>
      <c r="Y23" s="1" t="s">
        <v>19</v>
      </c>
      <c r="Z23" s="1" t="s">
        <v>47</v>
      </c>
      <c r="AA23" s="37">
        <v>850</v>
      </c>
      <c r="AB23" s="5">
        <v>200</v>
      </c>
    </row>
    <row r="24" spans="10:30" ht="17.45" customHeight="1" x14ac:dyDescent="0.3">
      <c r="V24" s="4">
        <v>45392</v>
      </c>
      <c r="W24" s="4" t="str">
        <f>TEXT(GASTO[[#This Row],[Fecha]],"mmmm")</f>
        <v>Abril</v>
      </c>
      <c r="X24" s="1" t="s">
        <v>27</v>
      </c>
      <c r="Y24" s="1" t="s">
        <v>60</v>
      </c>
      <c r="Z24" s="28" t="s">
        <v>68</v>
      </c>
      <c r="AA24" s="37">
        <v>400</v>
      </c>
      <c r="AB24" s="5">
        <v>600</v>
      </c>
    </row>
    <row r="25" spans="10:30" ht="17.45" customHeight="1" x14ac:dyDescent="0.3">
      <c r="V25" s="4">
        <v>45402</v>
      </c>
      <c r="W25" s="4" t="str">
        <f>TEXT(GASTO[[#This Row],[Fecha]],"mmmm")</f>
        <v>Abril</v>
      </c>
      <c r="X25" s="1" t="s">
        <v>27</v>
      </c>
      <c r="Y25" s="1" t="s">
        <v>31</v>
      </c>
      <c r="Z25" s="1" t="s">
        <v>37</v>
      </c>
      <c r="AA25" s="37">
        <v>500</v>
      </c>
      <c r="AB25" s="5">
        <v>600</v>
      </c>
    </row>
    <row r="26" spans="10:30" ht="17.45" customHeight="1" x14ac:dyDescent="0.3">
      <c r="V26" s="4">
        <v>45408</v>
      </c>
      <c r="W26" s="4" t="str">
        <f>TEXT(GASTO[[#This Row],[Fecha]],"mmmm")</f>
        <v>Abril</v>
      </c>
      <c r="X26" s="1" t="s">
        <v>27</v>
      </c>
      <c r="Y26" s="1" t="s">
        <v>31</v>
      </c>
      <c r="Z26" s="1" t="s">
        <v>40</v>
      </c>
      <c r="AA26" s="37">
        <v>600</v>
      </c>
      <c r="AB26" s="5">
        <v>600</v>
      </c>
    </row>
    <row r="27" spans="10:30" ht="17.45" customHeight="1" x14ac:dyDescent="0.3">
      <c r="V27" s="4">
        <v>45392</v>
      </c>
      <c r="W27" s="4" t="str">
        <f>TEXT(GASTO[[#This Row],[Fecha]],"mmmm")</f>
        <v>Abril</v>
      </c>
      <c r="X27" s="1" t="s">
        <v>27</v>
      </c>
      <c r="Y27" s="1" t="s">
        <v>19</v>
      </c>
      <c r="Z27" s="1" t="s">
        <v>45</v>
      </c>
      <c r="AA27" s="37">
        <v>600</v>
      </c>
      <c r="AB27" s="5">
        <v>500</v>
      </c>
    </row>
    <row r="28" spans="10:30" ht="17.45" customHeight="1" x14ac:dyDescent="0.3">
      <c r="V28" s="4">
        <v>45392</v>
      </c>
      <c r="W28" s="4" t="str">
        <f>TEXT(GASTO[[#This Row],[Fecha]],"mmmm")</f>
        <v>Abril</v>
      </c>
      <c r="X28" s="1" t="s">
        <v>27</v>
      </c>
      <c r="Y28" s="1" t="s">
        <v>19</v>
      </c>
      <c r="Z28" s="28" t="s">
        <v>49</v>
      </c>
      <c r="AA28" s="37">
        <v>500</v>
      </c>
      <c r="AB28" s="5">
        <v>845</v>
      </c>
    </row>
    <row r="29" spans="10:30" ht="17.45" customHeight="1" x14ac:dyDescent="0.3">
      <c r="V29" s="4">
        <v>45402</v>
      </c>
      <c r="W29" s="4" t="str">
        <f>TEXT(GASTO[[#This Row],[Fecha]],"mmmm")</f>
        <v>Abril</v>
      </c>
      <c r="X29" s="1" t="s">
        <v>27</v>
      </c>
      <c r="Y29" s="1" t="s">
        <v>31</v>
      </c>
      <c r="Z29" s="1" t="s">
        <v>38</v>
      </c>
      <c r="AA29" s="37">
        <v>500</v>
      </c>
      <c r="AB29" s="5">
        <v>400</v>
      </c>
    </row>
    <row r="30" spans="10:30" ht="17.45" customHeight="1" x14ac:dyDescent="0.3">
      <c r="V30" s="4">
        <v>45412</v>
      </c>
      <c r="W30" s="4" t="str">
        <f>TEXT(GASTO[[#This Row],[Fecha]],"mmmm")</f>
        <v>Abril</v>
      </c>
      <c r="X30" s="1" t="s">
        <v>27</v>
      </c>
      <c r="Y30" s="1" t="s">
        <v>19</v>
      </c>
      <c r="Z30" s="1" t="s">
        <v>16</v>
      </c>
      <c r="AA30" s="37">
        <v>400</v>
      </c>
      <c r="AB30" s="5">
        <v>400</v>
      </c>
    </row>
    <row r="31" spans="10:30" ht="17.45" customHeight="1" x14ac:dyDescent="0.3">
      <c r="V31" s="4">
        <v>45384</v>
      </c>
      <c r="W31" s="4" t="str">
        <f>TEXT(GASTO[[#This Row],[Fecha]],"mmmm")</f>
        <v>Abril</v>
      </c>
      <c r="X31" s="1" t="s">
        <v>27</v>
      </c>
      <c r="Y31" s="1" t="s">
        <v>19</v>
      </c>
      <c r="Z31" s="1" t="s">
        <v>43</v>
      </c>
      <c r="AA31" s="37">
        <v>400</v>
      </c>
      <c r="AB31" s="5">
        <v>300</v>
      </c>
    </row>
    <row r="32" spans="10:30" ht="17.45" customHeight="1" x14ac:dyDescent="0.3">
      <c r="V32" s="4">
        <v>45387</v>
      </c>
      <c r="W32" s="4" t="str">
        <f>TEXT(GASTO[[#This Row],[Fecha]],"mmmm")</f>
        <v>Abril</v>
      </c>
      <c r="X32" s="1" t="s">
        <v>27</v>
      </c>
      <c r="Y32" s="1" t="s">
        <v>31</v>
      </c>
      <c r="Z32" s="1" t="s">
        <v>25</v>
      </c>
      <c r="AA32" s="37">
        <v>300</v>
      </c>
      <c r="AB32" s="5">
        <v>300</v>
      </c>
    </row>
    <row r="33" spans="22:28" ht="17.45" customHeight="1" x14ac:dyDescent="0.3">
      <c r="V33" s="4">
        <v>45399</v>
      </c>
      <c r="W33" s="4" t="str">
        <f>TEXT(GASTO[[#This Row],[Fecha]],"mmmm")</f>
        <v>Abril</v>
      </c>
      <c r="X33" s="1" t="s">
        <v>27</v>
      </c>
      <c r="Y33" s="1" t="s">
        <v>19</v>
      </c>
      <c r="Z33" s="1" t="s">
        <v>51</v>
      </c>
      <c r="AA33" s="37">
        <v>100</v>
      </c>
      <c r="AB33" s="5">
        <v>300</v>
      </c>
    </row>
    <row r="34" spans="22:28" ht="17.45" customHeight="1" x14ac:dyDescent="0.3">
      <c r="V34" s="4">
        <v>45402</v>
      </c>
      <c r="W34" s="4" t="str">
        <f>TEXT(GASTO[[#This Row],[Fecha]],"mmmm")</f>
        <v>Abril</v>
      </c>
      <c r="X34" s="1" t="s">
        <v>27</v>
      </c>
      <c r="Y34" s="1" t="s">
        <v>31</v>
      </c>
      <c r="Z34" s="1" t="s">
        <v>39</v>
      </c>
      <c r="AA34" s="37">
        <v>200</v>
      </c>
      <c r="AB34" s="5">
        <v>200</v>
      </c>
    </row>
    <row r="35" spans="22:28" ht="17.45" customHeight="1" x14ac:dyDescent="0.3">
      <c r="V35" s="4">
        <v>45388</v>
      </c>
      <c r="W35" s="4" t="str">
        <f>TEXT(GASTO[[#This Row],[Fecha]],"mmmm")</f>
        <v>Abril</v>
      </c>
      <c r="X35" s="1" t="s">
        <v>27</v>
      </c>
      <c r="Y35" s="1" t="s">
        <v>31</v>
      </c>
      <c r="Z35" s="1" t="s">
        <v>42</v>
      </c>
      <c r="AA35" s="37">
        <v>150</v>
      </c>
      <c r="AB35" s="5">
        <v>150</v>
      </c>
    </row>
    <row r="36" spans="22:28" ht="17.45" customHeight="1" x14ac:dyDescent="0.3">
      <c r="V36" s="4">
        <v>45292</v>
      </c>
      <c r="W36" s="4" t="str">
        <f>TEXT(GASTO[[#This Row],[Fecha]],"mmmm")</f>
        <v>Enero</v>
      </c>
      <c r="X36" s="1" t="s">
        <v>9</v>
      </c>
      <c r="Y36" s="1" t="s">
        <v>28</v>
      </c>
      <c r="Z36" s="1" t="s">
        <v>34</v>
      </c>
      <c r="AA36" s="37">
        <v>18000</v>
      </c>
      <c r="AB36" s="5">
        <v>18000</v>
      </c>
    </row>
    <row r="37" spans="22:28" ht="17.45" customHeight="1" x14ac:dyDescent="0.3">
      <c r="V37" s="4">
        <v>45316</v>
      </c>
      <c r="W37" s="4" t="str">
        <f>TEXT(GASTO[[#This Row],[Fecha]],"mmmm")</f>
        <v>Enero</v>
      </c>
      <c r="X37" s="1" t="s">
        <v>9</v>
      </c>
      <c r="Y37" s="1" t="s">
        <v>33</v>
      </c>
      <c r="Z37" s="1" t="s">
        <v>35</v>
      </c>
      <c r="AA37" s="37">
        <v>2500</v>
      </c>
      <c r="AB37" s="5">
        <v>1800</v>
      </c>
    </row>
    <row r="38" spans="22:28" ht="17.45" customHeight="1" x14ac:dyDescent="0.3">
      <c r="V38" s="4">
        <v>45311</v>
      </c>
      <c r="W38" s="4" t="str">
        <f>TEXT(GASTO[[#This Row],[Fecha]],"mmmm")</f>
        <v>Enero</v>
      </c>
      <c r="X38" s="1" t="s">
        <v>9</v>
      </c>
      <c r="Y38" s="1" t="s">
        <v>22</v>
      </c>
      <c r="Z38" s="1" t="s">
        <v>36</v>
      </c>
      <c r="AA38" s="37">
        <v>300</v>
      </c>
      <c r="AB38" s="5">
        <v>400</v>
      </c>
    </row>
    <row r="39" spans="22:28" ht="17.45" customHeight="1" x14ac:dyDescent="0.3">
      <c r="V39" s="4">
        <v>45311</v>
      </c>
      <c r="W39" s="4" t="str">
        <f>TEXT(GASTO[[#This Row],[Fecha]],"mmmm")</f>
        <v>Enero</v>
      </c>
      <c r="X39" s="1" t="s">
        <v>27</v>
      </c>
      <c r="Y39" s="1" t="s">
        <v>31</v>
      </c>
      <c r="Z39" s="1" t="s">
        <v>66</v>
      </c>
      <c r="AA39" s="37">
        <v>3000</v>
      </c>
      <c r="AB39" s="5">
        <v>3200</v>
      </c>
    </row>
    <row r="40" spans="22:28" ht="17.45" customHeight="1" x14ac:dyDescent="0.3">
      <c r="V40" s="4">
        <v>45319</v>
      </c>
      <c r="W40" s="4" t="str">
        <f>TEXT(GASTO[[#This Row],[Fecha]],"mmmm")</f>
        <v>Enero</v>
      </c>
      <c r="X40" s="1" t="s">
        <v>27</v>
      </c>
      <c r="Y40" s="1" t="s">
        <v>32</v>
      </c>
      <c r="Z40" s="28" t="s">
        <v>67</v>
      </c>
      <c r="AA40" s="37">
        <v>4000</v>
      </c>
      <c r="AB40" s="5">
        <v>4000</v>
      </c>
    </row>
    <row r="41" spans="22:28" ht="17.45" customHeight="1" x14ac:dyDescent="0.3">
      <c r="V41" s="4">
        <v>45293</v>
      </c>
      <c r="W41" s="4" t="str">
        <f>TEXT(GASTO[[#This Row],[Fecha]],"mmmm")</f>
        <v>Enero</v>
      </c>
      <c r="X41" s="1" t="s">
        <v>27</v>
      </c>
      <c r="Y41" s="1" t="s">
        <v>32</v>
      </c>
      <c r="Z41" s="28" t="s">
        <v>63</v>
      </c>
      <c r="AA41" s="37">
        <v>2200</v>
      </c>
      <c r="AB41" s="5">
        <v>2300</v>
      </c>
    </row>
    <row r="42" spans="22:28" ht="17.45" customHeight="1" x14ac:dyDescent="0.3">
      <c r="V42" s="4">
        <v>45307</v>
      </c>
      <c r="W42" s="4" t="str">
        <f>TEXT(GASTO[[#This Row],[Fecha]],"mmmm")</f>
        <v>Enero</v>
      </c>
      <c r="X42" s="1" t="s">
        <v>27</v>
      </c>
      <c r="Y42" s="1" t="s">
        <v>32</v>
      </c>
      <c r="Z42" s="28" t="s">
        <v>50</v>
      </c>
      <c r="AA42" s="37">
        <v>2000</v>
      </c>
      <c r="AB42" s="5">
        <v>2200</v>
      </c>
    </row>
    <row r="43" spans="22:28" ht="17.45" customHeight="1" x14ac:dyDescent="0.3">
      <c r="V43" s="4">
        <v>45296</v>
      </c>
      <c r="W43" s="4" t="str">
        <f>TEXT(GASTO[[#This Row],[Fecha]],"mmmm")</f>
        <v>Enero</v>
      </c>
      <c r="X43" s="1" t="s">
        <v>27</v>
      </c>
      <c r="Y43" s="1" t="s">
        <v>19</v>
      </c>
      <c r="Z43" s="1" t="s">
        <v>46</v>
      </c>
      <c r="AA43" s="37">
        <v>1200</v>
      </c>
      <c r="AB43" s="5">
        <v>1400</v>
      </c>
    </row>
    <row r="44" spans="22:28" ht="17.45" customHeight="1" x14ac:dyDescent="0.3">
      <c r="V44" s="4">
        <v>45309</v>
      </c>
      <c r="W44" s="4" t="str">
        <f>TEXT(GASTO[[#This Row],[Fecha]],"mmmm")</f>
        <v>Enero</v>
      </c>
      <c r="X44" s="1" t="s">
        <v>27</v>
      </c>
      <c r="Y44" s="1" t="s">
        <v>32</v>
      </c>
      <c r="Z44" s="28" t="s">
        <v>62</v>
      </c>
      <c r="AA44" s="37">
        <v>1000</v>
      </c>
      <c r="AB44" s="5">
        <v>1000</v>
      </c>
    </row>
    <row r="45" spans="22:28" ht="17.45" customHeight="1" x14ac:dyDescent="0.3">
      <c r="V45" s="4">
        <v>45314</v>
      </c>
      <c r="W45" s="4" t="str">
        <f>TEXT(GASTO[[#This Row],[Fecha]],"mmmm")</f>
        <v>Enero</v>
      </c>
      <c r="X45" s="1" t="s">
        <v>27</v>
      </c>
      <c r="Y45" s="1" t="s">
        <v>60</v>
      </c>
      <c r="Z45" s="28" t="s">
        <v>64</v>
      </c>
      <c r="AA45" s="37">
        <v>1200</v>
      </c>
      <c r="AB45" s="5">
        <v>1000</v>
      </c>
    </row>
    <row r="46" spans="22:28" ht="17.45" customHeight="1" x14ac:dyDescent="0.3">
      <c r="V46" s="4">
        <v>45306</v>
      </c>
      <c r="W46" s="4" t="str">
        <f>TEXT(GASTO[[#This Row],[Fecha]],"mmmm")</f>
        <v>Enero</v>
      </c>
      <c r="X46" s="1" t="s">
        <v>27</v>
      </c>
      <c r="Y46" s="1" t="s">
        <v>31</v>
      </c>
      <c r="Z46" s="1" t="s">
        <v>41</v>
      </c>
      <c r="AA46" s="37">
        <v>900</v>
      </c>
      <c r="AB46" s="5">
        <v>900</v>
      </c>
    </row>
    <row r="47" spans="22:28" ht="17.45" customHeight="1" x14ac:dyDescent="0.3">
      <c r="V47" s="4">
        <v>45316</v>
      </c>
      <c r="W47" s="4" t="str">
        <f>TEXT(GASTO[[#This Row],[Fecha]],"mmmm")</f>
        <v>Enero</v>
      </c>
      <c r="X47" s="1" t="s">
        <v>27</v>
      </c>
      <c r="Y47" s="1" t="s">
        <v>19</v>
      </c>
      <c r="Z47" s="1" t="s">
        <v>44</v>
      </c>
      <c r="AA47" s="37">
        <v>500</v>
      </c>
      <c r="AB47" s="5">
        <v>650</v>
      </c>
    </row>
    <row r="48" spans="22:28" ht="17.45" customHeight="1" x14ac:dyDescent="0.3">
      <c r="V48" s="4">
        <v>45293</v>
      </c>
      <c r="W48" s="4" t="str">
        <f>TEXT(GASTO[[#This Row],[Fecha]],"mmmm")</f>
        <v>Enero</v>
      </c>
      <c r="X48" s="1" t="s">
        <v>27</v>
      </c>
      <c r="Y48" s="1" t="s">
        <v>19</v>
      </c>
      <c r="Z48" s="28" t="s">
        <v>26</v>
      </c>
      <c r="AA48" s="37">
        <v>800</v>
      </c>
      <c r="AB48" s="5">
        <v>800</v>
      </c>
    </row>
    <row r="49" spans="22:28" ht="17.45" customHeight="1" x14ac:dyDescent="0.3">
      <c r="V49" s="4">
        <v>45299</v>
      </c>
      <c r="W49" s="4" t="str">
        <f>TEXT(GASTO[[#This Row],[Fecha]],"mmmm")</f>
        <v>Enero</v>
      </c>
      <c r="X49" s="1" t="s">
        <v>27</v>
      </c>
      <c r="Y49" s="1" t="s">
        <v>19</v>
      </c>
      <c r="Z49" s="1" t="s">
        <v>47</v>
      </c>
      <c r="AA49" s="37">
        <v>700</v>
      </c>
      <c r="AB49" s="5">
        <v>600</v>
      </c>
    </row>
    <row r="50" spans="22:28" ht="17.45" customHeight="1" x14ac:dyDescent="0.3">
      <c r="V50" s="4">
        <v>45301</v>
      </c>
      <c r="W50" s="4" t="str">
        <f>TEXT(GASTO[[#This Row],[Fecha]],"mmmm")</f>
        <v>Enero</v>
      </c>
      <c r="X50" s="1" t="s">
        <v>27</v>
      </c>
      <c r="Y50" s="1" t="s">
        <v>60</v>
      </c>
      <c r="Z50" s="28" t="s">
        <v>68</v>
      </c>
      <c r="AA50" s="37">
        <v>400</v>
      </c>
      <c r="AB50" s="5">
        <v>600</v>
      </c>
    </row>
    <row r="51" spans="22:28" ht="17.45" customHeight="1" x14ac:dyDescent="0.3">
      <c r="V51" s="4">
        <v>45311</v>
      </c>
      <c r="W51" s="4" t="str">
        <f>TEXT(GASTO[[#This Row],[Fecha]],"mmmm")</f>
        <v>Enero</v>
      </c>
      <c r="X51" s="1" t="s">
        <v>27</v>
      </c>
      <c r="Y51" s="1" t="s">
        <v>31</v>
      </c>
      <c r="Z51" s="1" t="s">
        <v>37</v>
      </c>
      <c r="AA51" s="37">
        <v>500</v>
      </c>
      <c r="AB51" s="5">
        <v>600</v>
      </c>
    </row>
    <row r="52" spans="22:28" ht="17.45" customHeight="1" x14ac:dyDescent="0.3">
      <c r="V52" s="4">
        <v>45317</v>
      </c>
      <c r="W52" s="4" t="str">
        <f>TEXT(GASTO[[#This Row],[Fecha]],"mmmm")</f>
        <v>Enero</v>
      </c>
      <c r="X52" s="1" t="s">
        <v>27</v>
      </c>
      <c r="Y52" s="1" t="s">
        <v>31</v>
      </c>
      <c r="Z52" s="1" t="s">
        <v>40</v>
      </c>
      <c r="AA52" s="37">
        <v>600</v>
      </c>
      <c r="AB52" s="5">
        <v>600</v>
      </c>
    </row>
    <row r="53" spans="22:28" ht="17.45" customHeight="1" x14ac:dyDescent="0.3">
      <c r="V53" s="4">
        <v>45301</v>
      </c>
      <c r="W53" s="4" t="str">
        <f>TEXT(GASTO[[#This Row],[Fecha]],"mmmm")</f>
        <v>Enero</v>
      </c>
      <c r="X53" s="1" t="s">
        <v>27</v>
      </c>
      <c r="Y53" s="1" t="s">
        <v>19</v>
      </c>
      <c r="Z53" s="1" t="s">
        <v>45</v>
      </c>
      <c r="AA53" s="37">
        <v>600</v>
      </c>
      <c r="AB53" s="5">
        <v>500</v>
      </c>
    </row>
    <row r="54" spans="22:28" ht="17.45" customHeight="1" x14ac:dyDescent="0.3">
      <c r="V54" s="4">
        <v>45301</v>
      </c>
      <c r="W54" s="4" t="str">
        <f>TEXT(GASTO[[#This Row],[Fecha]],"mmmm")</f>
        <v>Enero</v>
      </c>
      <c r="X54" s="1" t="s">
        <v>27</v>
      </c>
      <c r="Y54" s="1" t="s">
        <v>19</v>
      </c>
      <c r="Z54" s="28" t="s">
        <v>49</v>
      </c>
      <c r="AA54" s="37">
        <v>500</v>
      </c>
      <c r="AB54" s="5">
        <v>400</v>
      </c>
    </row>
    <row r="55" spans="22:28" ht="17.45" customHeight="1" x14ac:dyDescent="0.3">
      <c r="V55" s="4">
        <v>45311</v>
      </c>
      <c r="W55" s="4" t="str">
        <f>TEXT(GASTO[[#This Row],[Fecha]],"mmmm")</f>
        <v>Enero</v>
      </c>
      <c r="X55" s="1" t="s">
        <v>27</v>
      </c>
      <c r="Y55" s="1" t="s">
        <v>31</v>
      </c>
      <c r="Z55" s="1" t="s">
        <v>38</v>
      </c>
      <c r="AA55" s="37">
        <v>500</v>
      </c>
      <c r="AB55" s="5">
        <v>400</v>
      </c>
    </row>
    <row r="56" spans="22:28" ht="17.45" customHeight="1" x14ac:dyDescent="0.3">
      <c r="V56" s="4">
        <v>45321</v>
      </c>
      <c r="W56" s="4" t="str">
        <f>TEXT(GASTO[[#This Row],[Fecha]],"mmmm")</f>
        <v>Enero</v>
      </c>
      <c r="X56" s="1" t="s">
        <v>27</v>
      </c>
      <c r="Y56" s="1" t="s">
        <v>19</v>
      </c>
      <c r="Z56" s="1" t="s">
        <v>16</v>
      </c>
      <c r="AA56" s="37">
        <v>400</v>
      </c>
      <c r="AB56" s="5">
        <v>400</v>
      </c>
    </row>
    <row r="57" spans="22:28" ht="17.45" customHeight="1" x14ac:dyDescent="0.3">
      <c r="V57" s="4">
        <v>45312</v>
      </c>
      <c r="W57" s="4" t="str">
        <f>TEXT(GASTO[[#This Row],[Fecha]],"mmmm")</f>
        <v>Enero</v>
      </c>
      <c r="X57" s="1" t="s">
        <v>27</v>
      </c>
      <c r="Y57" s="1" t="s">
        <v>19</v>
      </c>
      <c r="Z57" s="28" t="s">
        <v>48</v>
      </c>
      <c r="AA57" s="37">
        <v>0</v>
      </c>
      <c r="AB57" s="5">
        <v>350</v>
      </c>
    </row>
    <row r="58" spans="22:28" ht="17.45" customHeight="1" x14ac:dyDescent="0.3">
      <c r="V58" s="4">
        <v>45293</v>
      </c>
      <c r="W58" s="4" t="str">
        <f>TEXT(GASTO[[#This Row],[Fecha]],"mmmm")</f>
        <v>Enero</v>
      </c>
      <c r="X58" s="1" t="s">
        <v>27</v>
      </c>
      <c r="Y58" s="1" t="s">
        <v>19</v>
      </c>
      <c r="Z58" s="1" t="s">
        <v>43</v>
      </c>
      <c r="AA58" s="37">
        <v>400</v>
      </c>
      <c r="AB58" s="5">
        <v>300</v>
      </c>
    </row>
    <row r="59" spans="22:28" x14ac:dyDescent="0.3">
      <c r="V59" s="4">
        <v>45296</v>
      </c>
      <c r="W59" s="4" t="str">
        <f>TEXT(GASTO[[#This Row],[Fecha]],"mmmm")</f>
        <v>Enero</v>
      </c>
      <c r="X59" s="1" t="s">
        <v>27</v>
      </c>
      <c r="Y59" s="1" t="s">
        <v>31</v>
      </c>
      <c r="Z59" s="1" t="s">
        <v>25</v>
      </c>
      <c r="AA59" s="37">
        <v>300</v>
      </c>
      <c r="AB59" s="5">
        <v>300</v>
      </c>
    </row>
    <row r="60" spans="22:28" x14ac:dyDescent="0.3">
      <c r="V60" s="4">
        <v>45308</v>
      </c>
      <c r="W60" s="4" t="str">
        <f>TEXT(GASTO[[#This Row],[Fecha]],"mmmm")</f>
        <v>Enero</v>
      </c>
      <c r="X60" s="1" t="s">
        <v>27</v>
      </c>
      <c r="Y60" s="1" t="s">
        <v>19</v>
      </c>
      <c r="Z60" s="1" t="s">
        <v>51</v>
      </c>
      <c r="AA60" s="37">
        <v>100</v>
      </c>
      <c r="AB60" s="5">
        <v>300</v>
      </c>
    </row>
    <row r="61" spans="22:28" x14ac:dyDescent="0.3">
      <c r="V61" s="4">
        <v>45311</v>
      </c>
      <c r="W61" s="4" t="str">
        <f>TEXT(GASTO[[#This Row],[Fecha]],"mmmm")</f>
        <v>Enero</v>
      </c>
      <c r="X61" s="1" t="s">
        <v>27</v>
      </c>
      <c r="Y61" s="1" t="s">
        <v>31</v>
      </c>
      <c r="Z61" s="1" t="s">
        <v>39</v>
      </c>
      <c r="AA61" s="37">
        <v>200</v>
      </c>
      <c r="AB61" s="5">
        <v>200</v>
      </c>
    </row>
    <row r="62" spans="22:28" x14ac:dyDescent="0.3">
      <c r="V62" s="4">
        <v>45297</v>
      </c>
      <c r="W62" s="4" t="str">
        <f>TEXT(GASTO[[#This Row],[Fecha]],"mmmm")</f>
        <v>Enero</v>
      </c>
      <c r="X62" s="1" t="s">
        <v>27</v>
      </c>
      <c r="Y62" s="1" t="s">
        <v>31</v>
      </c>
      <c r="Z62" s="1" t="s">
        <v>42</v>
      </c>
      <c r="AA62" s="37">
        <v>150</v>
      </c>
      <c r="AB62" s="5">
        <v>150</v>
      </c>
    </row>
    <row r="63" spans="22:28" x14ac:dyDescent="0.3">
      <c r="V63" s="4">
        <v>45323</v>
      </c>
      <c r="W63" s="4" t="str">
        <f>TEXT(GASTO[[#This Row],[Fecha]],"mmmm")</f>
        <v>Febrero</v>
      </c>
      <c r="X63" s="1" t="s">
        <v>9</v>
      </c>
      <c r="Y63" s="1" t="s">
        <v>28</v>
      </c>
      <c r="Z63" s="1" t="s">
        <v>34</v>
      </c>
      <c r="AA63" s="37">
        <v>20000</v>
      </c>
      <c r="AB63" s="5">
        <v>20000</v>
      </c>
    </row>
    <row r="64" spans="22:28" x14ac:dyDescent="0.3">
      <c r="V64" s="4">
        <v>45347</v>
      </c>
      <c r="W64" s="4" t="str">
        <f>TEXT(GASTO[[#This Row],[Fecha]],"mmmm")</f>
        <v>Febrero</v>
      </c>
      <c r="X64" s="1" t="s">
        <v>9</v>
      </c>
      <c r="Y64" s="1" t="s">
        <v>33</v>
      </c>
      <c r="Z64" s="1" t="s">
        <v>35</v>
      </c>
      <c r="AA64" s="37">
        <v>4000</v>
      </c>
      <c r="AB64" s="5">
        <v>3500</v>
      </c>
    </row>
    <row r="65" spans="22:28" x14ac:dyDescent="0.3">
      <c r="V65" s="4">
        <v>45342</v>
      </c>
      <c r="W65" s="4" t="str">
        <f>TEXT(GASTO[[#This Row],[Fecha]],"mmmm")</f>
        <v>Febrero</v>
      </c>
      <c r="X65" s="1" t="s">
        <v>9</v>
      </c>
      <c r="Y65" s="1" t="s">
        <v>22</v>
      </c>
      <c r="Z65" s="1" t="s">
        <v>36</v>
      </c>
      <c r="AA65" s="37">
        <v>0</v>
      </c>
      <c r="AB65" s="5">
        <v>500</v>
      </c>
    </row>
    <row r="66" spans="22:28" x14ac:dyDescent="0.3">
      <c r="V66" s="4">
        <v>45342</v>
      </c>
      <c r="W66" s="4" t="str">
        <f>TEXT(GASTO[[#This Row],[Fecha]],"mmmm")</f>
        <v>Febrero</v>
      </c>
      <c r="X66" s="1" t="s">
        <v>27</v>
      </c>
      <c r="Y66" s="1" t="s">
        <v>31</v>
      </c>
      <c r="Z66" s="1" t="s">
        <v>66</v>
      </c>
      <c r="AA66" s="37">
        <v>4500</v>
      </c>
      <c r="AB66" s="5">
        <v>4000</v>
      </c>
    </row>
    <row r="67" spans="22:28" x14ac:dyDescent="0.3">
      <c r="V67" s="4">
        <v>45350</v>
      </c>
      <c r="W67" s="4" t="str">
        <f>TEXT(GASTO[[#This Row],[Fecha]],"mmmm")</f>
        <v>Febrero</v>
      </c>
      <c r="X67" s="1" t="s">
        <v>27</v>
      </c>
      <c r="Y67" s="1" t="s">
        <v>32</v>
      </c>
      <c r="Z67" s="28" t="s">
        <v>67</v>
      </c>
      <c r="AA67" s="37">
        <v>2800</v>
      </c>
      <c r="AB67" s="5">
        <v>3000</v>
      </c>
    </row>
    <row r="68" spans="22:28" x14ac:dyDescent="0.3">
      <c r="V68" s="4">
        <v>45324</v>
      </c>
      <c r="W68" s="4" t="str">
        <f>TEXT(GASTO[[#This Row],[Fecha]],"mmmm")</f>
        <v>Febrero</v>
      </c>
      <c r="X68" s="1" t="s">
        <v>27</v>
      </c>
      <c r="Y68" s="1" t="s">
        <v>32</v>
      </c>
      <c r="Z68" s="28" t="s">
        <v>63</v>
      </c>
      <c r="AA68" s="37">
        <v>2200</v>
      </c>
      <c r="AB68" s="5">
        <v>2200</v>
      </c>
    </row>
    <row r="69" spans="22:28" x14ac:dyDescent="0.3">
      <c r="V69" s="4">
        <v>45340</v>
      </c>
      <c r="W69" s="4" t="str">
        <f>TEXT(GASTO[[#This Row],[Fecha]],"mmmm")</f>
        <v>Febrero</v>
      </c>
      <c r="X69" s="1" t="s">
        <v>27</v>
      </c>
      <c r="Y69" s="1" t="s">
        <v>32</v>
      </c>
      <c r="Z69" s="28" t="s">
        <v>62</v>
      </c>
      <c r="AA69" s="37">
        <v>1500</v>
      </c>
      <c r="AB69" s="5">
        <v>1600</v>
      </c>
    </row>
    <row r="70" spans="22:28" x14ac:dyDescent="0.3">
      <c r="V70" s="4">
        <v>45345</v>
      </c>
      <c r="W70" s="4" t="str">
        <f>TEXT(GASTO[[#This Row],[Fecha]],"mmmm")</f>
        <v>Febrero</v>
      </c>
      <c r="X70" s="1" t="s">
        <v>27</v>
      </c>
      <c r="Y70" s="1" t="s">
        <v>60</v>
      </c>
      <c r="Z70" s="28" t="s">
        <v>64</v>
      </c>
      <c r="AA70" s="37">
        <v>1200</v>
      </c>
      <c r="AB70" s="5">
        <v>1200</v>
      </c>
    </row>
    <row r="71" spans="22:28" x14ac:dyDescent="0.3">
      <c r="V71" s="4">
        <v>45338</v>
      </c>
      <c r="W71" s="4" t="str">
        <f>TEXT(GASTO[[#This Row],[Fecha]],"mmmm")</f>
        <v>Febrero</v>
      </c>
      <c r="X71" s="1" t="s">
        <v>27</v>
      </c>
      <c r="Y71" s="1" t="s">
        <v>32</v>
      </c>
      <c r="Z71" s="28" t="s">
        <v>50</v>
      </c>
      <c r="AA71" s="37">
        <v>1000</v>
      </c>
      <c r="AB71" s="5">
        <v>1100</v>
      </c>
    </row>
    <row r="72" spans="22:28" x14ac:dyDescent="0.3">
      <c r="V72" s="4">
        <v>45342</v>
      </c>
      <c r="W72" s="4" t="str">
        <f>TEXT(GASTO[[#This Row],[Fecha]],"mmmm")</f>
        <v>Febrero</v>
      </c>
      <c r="X72" s="1" t="s">
        <v>27</v>
      </c>
      <c r="Y72" s="1" t="s">
        <v>60</v>
      </c>
      <c r="Z72" s="28" t="s">
        <v>69</v>
      </c>
      <c r="AA72" s="37">
        <v>1000</v>
      </c>
      <c r="AB72" s="5">
        <v>1000</v>
      </c>
    </row>
    <row r="73" spans="22:28" x14ac:dyDescent="0.3">
      <c r="V73" s="4">
        <v>45337</v>
      </c>
      <c r="W73" s="4" t="str">
        <f>TEXT(GASTO[[#This Row],[Fecha]],"mmmm")</f>
        <v>Febrero</v>
      </c>
      <c r="X73" s="1" t="s">
        <v>27</v>
      </c>
      <c r="Y73" s="1" t="s">
        <v>31</v>
      </c>
      <c r="Z73" s="1" t="s">
        <v>41</v>
      </c>
      <c r="AA73" s="37">
        <v>900</v>
      </c>
      <c r="AB73" s="5">
        <v>900</v>
      </c>
    </row>
    <row r="74" spans="22:28" x14ac:dyDescent="0.3">
      <c r="V74" s="4">
        <v>45324</v>
      </c>
      <c r="W74" s="4" t="str">
        <f>TEXT(GASTO[[#This Row],[Fecha]],"mmmm")</f>
        <v>Febrero</v>
      </c>
      <c r="X74" s="1" t="s">
        <v>27</v>
      </c>
      <c r="Y74" s="1" t="s">
        <v>19</v>
      </c>
      <c r="Z74" s="1" t="s">
        <v>46</v>
      </c>
      <c r="AA74" s="37">
        <v>1200</v>
      </c>
      <c r="AB74" s="5">
        <v>800</v>
      </c>
    </row>
    <row r="75" spans="22:28" x14ac:dyDescent="0.3">
      <c r="V75" s="4">
        <v>45332</v>
      </c>
      <c r="W75" s="4" t="str">
        <f>TEXT(GASTO[[#This Row],[Fecha]],"mmmm")</f>
        <v>Febrero</v>
      </c>
      <c r="X75" s="1" t="s">
        <v>27</v>
      </c>
      <c r="Y75" s="1" t="s">
        <v>19</v>
      </c>
      <c r="Z75" s="1" t="s">
        <v>45</v>
      </c>
      <c r="AA75" s="37">
        <v>600</v>
      </c>
      <c r="AB75" s="5">
        <v>800</v>
      </c>
    </row>
    <row r="76" spans="22:28" x14ac:dyDescent="0.3">
      <c r="V76" s="4">
        <v>45347</v>
      </c>
      <c r="W76" s="4" t="str">
        <f>TEXT(GASTO[[#This Row],[Fecha]],"mmmm")</f>
        <v>Febrero</v>
      </c>
      <c r="X76" s="1" t="s">
        <v>27</v>
      </c>
      <c r="Y76" s="1" t="s">
        <v>19</v>
      </c>
      <c r="Z76" s="1" t="s">
        <v>44</v>
      </c>
      <c r="AA76" s="37">
        <v>500</v>
      </c>
      <c r="AB76" s="5">
        <v>800</v>
      </c>
    </row>
    <row r="77" spans="22:28" x14ac:dyDescent="0.3">
      <c r="V77" s="4">
        <v>45342</v>
      </c>
      <c r="W77" s="4" t="str">
        <f>TEXT(GASTO[[#This Row],[Fecha]],"mmmm")</f>
        <v>Febrero</v>
      </c>
      <c r="X77" s="1" t="s">
        <v>27</v>
      </c>
      <c r="Y77" s="1" t="s">
        <v>31</v>
      </c>
      <c r="Z77" s="1" t="s">
        <v>37</v>
      </c>
      <c r="AA77" s="37">
        <v>500</v>
      </c>
      <c r="AB77" s="5">
        <v>700</v>
      </c>
    </row>
    <row r="78" spans="22:28" x14ac:dyDescent="0.3">
      <c r="V78" s="4">
        <v>45324</v>
      </c>
      <c r="W78" s="4" t="str">
        <f>TEXT(GASTO[[#This Row],[Fecha]],"mmmm")</f>
        <v>Febrero</v>
      </c>
      <c r="X78" s="1" t="s">
        <v>27</v>
      </c>
      <c r="Y78" s="1" t="s">
        <v>19</v>
      </c>
      <c r="Z78" s="28" t="s">
        <v>26</v>
      </c>
      <c r="AA78" s="37">
        <v>600</v>
      </c>
      <c r="AB78" s="5">
        <v>600</v>
      </c>
    </row>
    <row r="79" spans="22:28" x14ac:dyDescent="0.3">
      <c r="V79" s="4">
        <v>45330</v>
      </c>
      <c r="W79" s="4" t="str">
        <f>TEXT(GASTO[[#This Row],[Fecha]],"mmmm")</f>
        <v>Febrero</v>
      </c>
      <c r="X79" s="1" t="s">
        <v>27</v>
      </c>
      <c r="Y79" s="1" t="s">
        <v>19</v>
      </c>
      <c r="Z79" s="1" t="s">
        <v>47</v>
      </c>
      <c r="AA79" s="37">
        <v>850</v>
      </c>
      <c r="AB79" s="5">
        <v>600</v>
      </c>
    </row>
    <row r="80" spans="22:28" x14ac:dyDescent="0.3">
      <c r="V80" s="4">
        <v>45342</v>
      </c>
      <c r="W80" s="4" t="str">
        <f>TEXT(GASTO[[#This Row],[Fecha]],"mmmm")</f>
        <v>Febrero</v>
      </c>
      <c r="X80" s="1" t="s">
        <v>27</v>
      </c>
      <c r="Y80" s="1" t="s">
        <v>31</v>
      </c>
      <c r="Z80" s="1" t="s">
        <v>38</v>
      </c>
      <c r="AA80" s="37">
        <v>500</v>
      </c>
      <c r="AB80" s="5">
        <v>600</v>
      </c>
    </row>
    <row r="81" spans="22:28" x14ac:dyDescent="0.3">
      <c r="V81" s="4">
        <v>45348</v>
      </c>
      <c r="W81" s="4" t="str">
        <f>TEXT(GASTO[[#This Row],[Fecha]],"mmmm")</f>
        <v>Febrero</v>
      </c>
      <c r="X81" s="1" t="s">
        <v>27</v>
      </c>
      <c r="Y81" s="1" t="s">
        <v>31</v>
      </c>
      <c r="Z81" s="1" t="s">
        <v>40</v>
      </c>
      <c r="AA81" s="37">
        <v>600</v>
      </c>
      <c r="AB81" s="5">
        <v>600</v>
      </c>
    </row>
    <row r="82" spans="22:28" x14ac:dyDescent="0.3">
      <c r="V82" s="4">
        <v>45342</v>
      </c>
      <c r="W82" s="4" t="str">
        <f>TEXT(GASTO[[#This Row],[Fecha]],"mmmm")</f>
        <v>Febrero</v>
      </c>
      <c r="X82" s="1" t="s">
        <v>27</v>
      </c>
      <c r="Y82" s="1" t="s">
        <v>19</v>
      </c>
      <c r="Z82" s="1" t="s">
        <v>16</v>
      </c>
      <c r="AA82" s="37">
        <v>400</v>
      </c>
      <c r="AB82" s="5">
        <v>450</v>
      </c>
    </row>
    <row r="83" spans="22:28" x14ac:dyDescent="0.3">
      <c r="V83" s="4">
        <v>45332</v>
      </c>
      <c r="W83" s="4" t="str">
        <f>TEXT(GASTO[[#This Row],[Fecha]],"mmmm")</f>
        <v>Febrero</v>
      </c>
      <c r="X83" s="1" t="s">
        <v>27</v>
      </c>
      <c r="Y83" s="1" t="s">
        <v>19</v>
      </c>
      <c r="Z83" s="28" t="s">
        <v>49</v>
      </c>
      <c r="AA83" s="37">
        <v>500</v>
      </c>
      <c r="AB83" s="5">
        <v>400</v>
      </c>
    </row>
    <row r="84" spans="22:28" x14ac:dyDescent="0.3">
      <c r="V84" s="4">
        <v>45332</v>
      </c>
      <c r="W84" s="4" t="str">
        <f>TEXT(GASTO[[#This Row],[Fecha]],"mmmm")</f>
        <v>Febrero</v>
      </c>
      <c r="X84" s="1" t="s">
        <v>27</v>
      </c>
      <c r="Y84" s="1" t="s">
        <v>60</v>
      </c>
      <c r="Z84" s="28" t="s">
        <v>68</v>
      </c>
      <c r="AA84" s="37">
        <v>400</v>
      </c>
      <c r="AB84" s="5">
        <v>400</v>
      </c>
    </row>
    <row r="85" spans="22:28" x14ac:dyDescent="0.3">
      <c r="V85" s="4">
        <v>45324</v>
      </c>
      <c r="W85" s="4" t="str">
        <f>TEXT(GASTO[[#This Row],[Fecha]],"mmmm")</f>
        <v>Febrero</v>
      </c>
      <c r="X85" s="1" t="s">
        <v>27</v>
      </c>
      <c r="Y85" s="1" t="s">
        <v>31</v>
      </c>
      <c r="Z85" s="1" t="s">
        <v>25</v>
      </c>
      <c r="AA85" s="37">
        <v>300</v>
      </c>
      <c r="AB85" s="5">
        <v>300</v>
      </c>
    </row>
    <row r="86" spans="22:28" x14ac:dyDescent="0.3">
      <c r="V86" s="4">
        <v>45324</v>
      </c>
      <c r="W86" s="4" t="str">
        <f>TEXT(GASTO[[#This Row],[Fecha]],"mmmm")</f>
        <v>Febrero</v>
      </c>
      <c r="X86" s="1" t="s">
        <v>27</v>
      </c>
      <c r="Y86" s="1" t="s">
        <v>19</v>
      </c>
      <c r="Z86" s="1" t="s">
        <v>43</v>
      </c>
      <c r="AA86" s="37">
        <v>400</v>
      </c>
      <c r="AB86" s="5">
        <v>300</v>
      </c>
    </row>
    <row r="87" spans="22:28" x14ac:dyDescent="0.3">
      <c r="V87" s="4">
        <v>45328</v>
      </c>
      <c r="W87" s="4" t="str">
        <f>TEXT(GASTO[[#This Row],[Fecha]],"mmmm")</f>
        <v>Febrero</v>
      </c>
      <c r="X87" s="1" t="s">
        <v>27</v>
      </c>
      <c r="Y87" s="1" t="s">
        <v>31</v>
      </c>
      <c r="Z87" s="1" t="s">
        <v>42</v>
      </c>
      <c r="AA87" s="37">
        <v>150</v>
      </c>
      <c r="AB87" s="5">
        <v>150</v>
      </c>
    </row>
    <row r="88" spans="22:28" x14ac:dyDescent="0.3">
      <c r="V88" s="4">
        <v>45339</v>
      </c>
      <c r="W88" s="4" t="str">
        <f>TEXT(GASTO[[#This Row],[Fecha]],"mmmm")</f>
        <v>Febrero</v>
      </c>
      <c r="X88" s="1" t="s">
        <v>27</v>
      </c>
      <c r="Y88" s="1" t="s">
        <v>19</v>
      </c>
      <c r="Z88" s="1" t="s">
        <v>51</v>
      </c>
      <c r="AA88" s="37">
        <v>100</v>
      </c>
      <c r="AB88" s="5">
        <v>100</v>
      </c>
    </row>
    <row r="89" spans="22:28" x14ac:dyDescent="0.3">
      <c r="V89" s="4">
        <v>45342</v>
      </c>
      <c r="W89" s="4" t="str">
        <f>TEXT(GASTO[[#This Row],[Fecha]],"mmmm")</f>
        <v>Febrero</v>
      </c>
      <c r="X89" s="1" t="s">
        <v>27</v>
      </c>
      <c r="Y89" s="1" t="s">
        <v>31</v>
      </c>
      <c r="Z89" s="1" t="s">
        <v>39</v>
      </c>
      <c r="AA89" s="37">
        <v>200</v>
      </c>
      <c r="AB89" s="5">
        <v>100</v>
      </c>
    </row>
    <row r="90" spans="22:28" x14ac:dyDescent="0.3">
      <c r="V90" s="4">
        <v>45352</v>
      </c>
      <c r="W90" s="4" t="str">
        <f>TEXT(GASTO[[#This Row],[Fecha]],"mmmm")</f>
        <v>Marzo</v>
      </c>
      <c r="X90" s="1" t="s">
        <v>9</v>
      </c>
      <c r="Y90" s="1" t="s">
        <v>28</v>
      </c>
      <c r="Z90" s="1" t="s">
        <v>34</v>
      </c>
      <c r="AA90" s="37">
        <v>20000</v>
      </c>
      <c r="AB90" s="5">
        <v>20000</v>
      </c>
    </row>
    <row r="91" spans="22:28" x14ac:dyDescent="0.3">
      <c r="V91" s="4">
        <v>45376</v>
      </c>
      <c r="W91" s="4" t="str">
        <f>TEXT(GASTO[[#This Row],[Fecha]],"mmmm")</f>
        <v>Marzo</v>
      </c>
      <c r="X91" s="1" t="s">
        <v>9</v>
      </c>
      <c r="Y91" s="1" t="s">
        <v>33</v>
      </c>
      <c r="Z91" s="1" t="s">
        <v>35</v>
      </c>
      <c r="AA91" s="37">
        <v>3500</v>
      </c>
      <c r="AB91" s="5">
        <v>3000</v>
      </c>
    </row>
    <row r="92" spans="22:28" x14ac:dyDescent="0.3">
      <c r="V92" s="4">
        <v>45371</v>
      </c>
      <c r="W92" s="4" t="str">
        <f>TEXT(GASTO[[#This Row],[Fecha]],"mmmm")</f>
        <v>Marzo</v>
      </c>
      <c r="X92" s="1" t="s">
        <v>9</v>
      </c>
      <c r="Y92" s="1" t="s">
        <v>22</v>
      </c>
      <c r="Z92" s="1" t="s">
        <v>36</v>
      </c>
      <c r="AA92" s="37">
        <v>1000</v>
      </c>
      <c r="AB92" s="5">
        <v>2500</v>
      </c>
    </row>
    <row r="93" spans="22:28" x14ac:dyDescent="0.3">
      <c r="V93" s="4">
        <v>45371</v>
      </c>
      <c r="W93" s="4" t="str">
        <f>TEXT(GASTO[[#This Row],[Fecha]],"mmmm")</f>
        <v>Marzo</v>
      </c>
      <c r="X93" s="1" t="s">
        <v>27</v>
      </c>
      <c r="Y93" s="1" t="s">
        <v>31</v>
      </c>
      <c r="Z93" s="1" t="s">
        <v>66</v>
      </c>
      <c r="AA93" s="37">
        <v>4500</v>
      </c>
      <c r="AB93" s="5">
        <v>4000</v>
      </c>
    </row>
    <row r="94" spans="22:28" x14ac:dyDescent="0.3">
      <c r="V94" s="4">
        <v>45379</v>
      </c>
      <c r="W94" s="4" t="str">
        <f>TEXT(GASTO[[#This Row],[Fecha]],"mmmm")</f>
        <v>Marzo</v>
      </c>
      <c r="X94" s="1" t="s">
        <v>27</v>
      </c>
      <c r="Y94" s="1" t="s">
        <v>32</v>
      </c>
      <c r="Z94" s="28" t="s">
        <v>67</v>
      </c>
      <c r="AA94" s="37">
        <v>3000</v>
      </c>
      <c r="AB94" s="5">
        <v>3000</v>
      </c>
    </row>
    <row r="95" spans="22:28" x14ac:dyDescent="0.3">
      <c r="V95" s="4">
        <v>45353</v>
      </c>
      <c r="W95" s="4" t="str">
        <f>TEXT(GASTO[[#This Row],[Fecha]],"mmmm")</f>
        <v>Marzo</v>
      </c>
      <c r="X95" s="1" t="s">
        <v>27</v>
      </c>
      <c r="Y95" s="1" t="s">
        <v>32</v>
      </c>
      <c r="Z95" s="28" t="s">
        <v>63</v>
      </c>
      <c r="AA95" s="37">
        <v>2200</v>
      </c>
      <c r="AB95" s="5">
        <v>2300</v>
      </c>
    </row>
    <row r="96" spans="22:28" x14ac:dyDescent="0.3">
      <c r="V96" s="4">
        <v>45381</v>
      </c>
      <c r="W96" s="4" t="str">
        <f>TEXT(GASTO[[#This Row],[Fecha]],"mmmm")</f>
        <v>Marzo</v>
      </c>
      <c r="X96" s="1" t="s">
        <v>27</v>
      </c>
      <c r="Y96" s="1" t="s">
        <v>60</v>
      </c>
      <c r="Z96" s="28" t="s">
        <v>69</v>
      </c>
      <c r="AA96" s="37">
        <v>1000</v>
      </c>
      <c r="AB96" s="5">
        <v>1500</v>
      </c>
    </row>
    <row r="97" spans="22:28" x14ac:dyDescent="0.3">
      <c r="V97" s="4">
        <v>45367</v>
      </c>
      <c r="W97" s="4" t="str">
        <f>TEXT(GASTO[[#This Row],[Fecha]],"mmmm")</f>
        <v>Marzo</v>
      </c>
      <c r="X97" s="1" t="s">
        <v>27</v>
      </c>
      <c r="Y97" s="1" t="s">
        <v>32</v>
      </c>
      <c r="Z97" s="28" t="s">
        <v>50</v>
      </c>
      <c r="AA97" s="37">
        <v>1000</v>
      </c>
      <c r="AB97" s="5">
        <v>1100</v>
      </c>
    </row>
    <row r="98" spans="22:28" x14ac:dyDescent="0.3">
      <c r="V98" s="4">
        <v>45356</v>
      </c>
      <c r="W98" s="4" t="str">
        <f>TEXT(GASTO[[#This Row],[Fecha]],"mmmm")</f>
        <v>Marzo</v>
      </c>
      <c r="X98" s="1" t="s">
        <v>27</v>
      </c>
      <c r="Y98" s="1" t="s">
        <v>19</v>
      </c>
      <c r="Z98" s="1" t="s">
        <v>46</v>
      </c>
      <c r="AA98" s="37">
        <v>1200</v>
      </c>
      <c r="AB98" s="5">
        <v>1000</v>
      </c>
    </row>
    <row r="99" spans="22:28" x14ac:dyDescent="0.3">
      <c r="V99" s="4">
        <v>45369</v>
      </c>
      <c r="W99" s="4" t="str">
        <f>TEXT(GASTO[[#This Row],[Fecha]],"mmmm")</f>
        <v>Marzo</v>
      </c>
      <c r="X99" s="1" t="s">
        <v>27</v>
      </c>
      <c r="Y99" s="1" t="s">
        <v>32</v>
      </c>
      <c r="Z99" s="28" t="s">
        <v>62</v>
      </c>
      <c r="AA99" s="37">
        <v>1000</v>
      </c>
      <c r="AB99" s="5">
        <v>1000</v>
      </c>
    </row>
    <row r="100" spans="22:28" x14ac:dyDescent="0.3">
      <c r="V100" s="4">
        <v>45374</v>
      </c>
      <c r="W100" s="4" t="str">
        <f>TEXT(GASTO[[#This Row],[Fecha]],"mmmm")</f>
        <v>Marzo</v>
      </c>
      <c r="X100" s="1" t="s">
        <v>27</v>
      </c>
      <c r="Y100" s="1" t="s">
        <v>60</v>
      </c>
      <c r="Z100" s="28" t="s">
        <v>64</v>
      </c>
      <c r="AA100" s="37">
        <v>1200</v>
      </c>
      <c r="AB100" s="5">
        <v>1000</v>
      </c>
    </row>
    <row r="101" spans="22:28" x14ac:dyDescent="0.3">
      <c r="V101" s="4">
        <v>45366</v>
      </c>
      <c r="W101" s="4" t="str">
        <f>TEXT(GASTO[[#This Row],[Fecha]],"mmmm")</f>
        <v>Marzo</v>
      </c>
      <c r="X101" s="1" t="s">
        <v>27</v>
      </c>
      <c r="Y101" s="1" t="s">
        <v>31</v>
      </c>
      <c r="Z101" s="1" t="s">
        <v>41</v>
      </c>
      <c r="AA101" s="37">
        <v>900</v>
      </c>
      <c r="AB101" s="5">
        <v>900</v>
      </c>
    </row>
    <row r="102" spans="22:28" x14ac:dyDescent="0.3">
      <c r="V102" s="4">
        <v>45376</v>
      </c>
      <c r="W102" s="4" t="str">
        <f>TEXT(GASTO[[#This Row],[Fecha]],"mmmm")</f>
        <v>Marzo</v>
      </c>
      <c r="X102" s="1" t="s">
        <v>27</v>
      </c>
      <c r="Y102" s="1" t="s">
        <v>19</v>
      </c>
      <c r="Z102" s="1" t="s">
        <v>44</v>
      </c>
      <c r="AA102" s="37">
        <v>500</v>
      </c>
      <c r="AB102" s="5">
        <v>650</v>
      </c>
    </row>
    <row r="103" spans="22:28" x14ac:dyDescent="0.3">
      <c r="V103" s="4">
        <v>45353</v>
      </c>
      <c r="W103" s="4" t="str">
        <f>TEXT(GASTO[[#This Row],[Fecha]],"mmmm")</f>
        <v>Marzo</v>
      </c>
      <c r="X103" s="1" t="s">
        <v>27</v>
      </c>
      <c r="Y103" s="1" t="s">
        <v>19</v>
      </c>
      <c r="Z103" s="28" t="s">
        <v>26</v>
      </c>
      <c r="AA103" s="37">
        <v>600</v>
      </c>
      <c r="AB103" s="5">
        <v>600</v>
      </c>
    </row>
    <row r="104" spans="22:28" x14ac:dyDescent="0.3">
      <c r="V104" s="4">
        <v>45359</v>
      </c>
      <c r="W104" s="4" t="str">
        <f>TEXT(GASTO[[#This Row],[Fecha]],"mmmm")</f>
        <v>Marzo</v>
      </c>
      <c r="X104" s="1" t="s">
        <v>27</v>
      </c>
      <c r="Y104" s="1" t="s">
        <v>19</v>
      </c>
      <c r="Z104" s="1" t="s">
        <v>47</v>
      </c>
      <c r="AA104" s="37">
        <v>850</v>
      </c>
      <c r="AB104" s="5">
        <v>600</v>
      </c>
    </row>
    <row r="105" spans="22:28" x14ac:dyDescent="0.3">
      <c r="V105" s="4">
        <v>45361</v>
      </c>
      <c r="W105" s="4" t="str">
        <f>TEXT(GASTO[[#This Row],[Fecha]],"mmmm")</f>
        <v>Marzo</v>
      </c>
      <c r="X105" s="1" t="s">
        <v>27</v>
      </c>
      <c r="Y105" s="1" t="s">
        <v>60</v>
      </c>
      <c r="Z105" s="28" t="s">
        <v>68</v>
      </c>
      <c r="AA105" s="37">
        <v>400</v>
      </c>
      <c r="AB105" s="5">
        <v>600</v>
      </c>
    </row>
    <row r="106" spans="22:28" x14ac:dyDescent="0.3">
      <c r="V106" s="4">
        <v>45371</v>
      </c>
      <c r="W106" s="4" t="str">
        <f>TEXT(GASTO[[#This Row],[Fecha]],"mmmm")</f>
        <v>Marzo</v>
      </c>
      <c r="X106" s="1" t="s">
        <v>27</v>
      </c>
      <c r="Y106" s="1" t="s">
        <v>31</v>
      </c>
      <c r="Z106" s="1" t="s">
        <v>37</v>
      </c>
      <c r="AA106" s="37">
        <v>500</v>
      </c>
      <c r="AB106" s="5">
        <v>600</v>
      </c>
    </row>
    <row r="107" spans="22:28" x14ac:dyDescent="0.3">
      <c r="V107" s="4">
        <v>45377</v>
      </c>
      <c r="W107" s="4" t="str">
        <f>TEXT(GASTO[[#This Row],[Fecha]],"mmmm")</f>
        <v>Marzo</v>
      </c>
      <c r="X107" s="1" t="s">
        <v>27</v>
      </c>
      <c r="Y107" s="1" t="s">
        <v>31</v>
      </c>
      <c r="Z107" s="1" t="s">
        <v>40</v>
      </c>
      <c r="AA107" s="37">
        <v>600</v>
      </c>
      <c r="AB107" s="5">
        <v>600</v>
      </c>
    </row>
    <row r="108" spans="22:28" x14ac:dyDescent="0.3">
      <c r="V108" s="4">
        <v>45361</v>
      </c>
      <c r="W108" s="4" t="str">
        <f>TEXT(GASTO[[#This Row],[Fecha]],"mmmm")</f>
        <v>Marzo</v>
      </c>
      <c r="X108" s="1" t="s">
        <v>27</v>
      </c>
      <c r="Y108" s="1" t="s">
        <v>19</v>
      </c>
      <c r="Z108" s="1" t="s">
        <v>45</v>
      </c>
      <c r="AA108" s="37">
        <v>600</v>
      </c>
      <c r="AB108" s="5">
        <v>500</v>
      </c>
    </row>
    <row r="109" spans="22:28" x14ac:dyDescent="0.3">
      <c r="V109" s="4">
        <v>45361</v>
      </c>
      <c r="W109" s="4" t="str">
        <f>TEXT(GASTO[[#This Row],[Fecha]],"mmmm")</f>
        <v>Marzo</v>
      </c>
      <c r="X109" s="1" t="s">
        <v>27</v>
      </c>
      <c r="Y109" s="1" t="s">
        <v>19</v>
      </c>
      <c r="Z109" s="28" t="s">
        <v>49</v>
      </c>
      <c r="AA109" s="37">
        <v>500</v>
      </c>
      <c r="AB109" s="5">
        <v>400</v>
      </c>
    </row>
    <row r="110" spans="22:28" x14ac:dyDescent="0.3">
      <c r="V110" s="4">
        <v>45371</v>
      </c>
      <c r="W110" s="4" t="str">
        <f>TEXT(GASTO[[#This Row],[Fecha]],"mmmm")</f>
        <v>Marzo</v>
      </c>
      <c r="X110" s="1" t="s">
        <v>27</v>
      </c>
      <c r="Y110" s="1" t="s">
        <v>31</v>
      </c>
      <c r="Z110" s="1" t="s">
        <v>38</v>
      </c>
      <c r="AA110" s="37">
        <v>500</v>
      </c>
      <c r="AB110" s="5">
        <v>400</v>
      </c>
    </row>
    <row r="111" spans="22:28" x14ac:dyDescent="0.3">
      <c r="V111" s="4">
        <v>45381</v>
      </c>
      <c r="W111" s="4" t="str">
        <f>TEXT(GASTO[[#This Row],[Fecha]],"mmmm")</f>
        <v>Marzo</v>
      </c>
      <c r="X111" s="1" t="s">
        <v>27</v>
      </c>
      <c r="Y111" s="1" t="s">
        <v>19</v>
      </c>
      <c r="Z111" s="1" t="s">
        <v>16</v>
      </c>
      <c r="AA111" s="37">
        <v>400</v>
      </c>
      <c r="AB111" s="5">
        <v>400</v>
      </c>
    </row>
    <row r="112" spans="22:28" x14ac:dyDescent="0.3">
      <c r="V112" s="4">
        <v>45372</v>
      </c>
      <c r="W112" s="4" t="str">
        <f>TEXT(GASTO[[#This Row],[Fecha]],"mmmm")</f>
        <v>Marzo</v>
      </c>
      <c r="X112" s="1" t="s">
        <v>27</v>
      </c>
      <c r="Y112" s="1" t="s">
        <v>19</v>
      </c>
      <c r="Z112" s="28" t="s">
        <v>48</v>
      </c>
      <c r="AA112" s="37">
        <v>0</v>
      </c>
      <c r="AB112" s="5">
        <v>350</v>
      </c>
    </row>
    <row r="113" spans="22:28" x14ac:dyDescent="0.3">
      <c r="V113" s="4">
        <v>45353</v>
      </c>
      <c r="W113" s="4" t="str">
        <f>TEXT(GASTO[[#This Row],[Fecha]],"mmmm")</f>
        <v>Marzo</v>
      </c>
      <c r="X113" s="1" t="s">
        <v>27</v>
      </c>
      <c r="Y113" s="1" t="s">
        <v>19</v>
      </c>
      <c r="Z113" s="1" t="s">
        <v>43</v>
      </c>
      <c r="AA113" s="37">
        <v>400</v>
      </c>
      <c r="AB113" s="5">
        <v>300</v>
      </c>
    </row>
    <row r="114" spans="22:28" x14ac:dyDescent="0.3">
      <c r="V114" s="4">
        <v>45356</v>
      </c>
      <c r="W114" s="4" t="str">
        <f>TEXT(GASTO[[#This Row],[Fecha]],"mmmm")</f>
        <v>Marzo</v>
      </c>
      <c r="X114" s="1" t="s">
        <v>27</v>
      </c>
      <c r="Y114" s="1" t="s">
        <v>31</v>
      </c>
      <c r="Z114" s="1" t="s">
        <v>25</v>
      </c>
      <c r="AA114" s="37">
        <v>300</v>
      </c>
      <c r="AB114" s="5">
        <v>300</v>
      </c>
    </row>
    <row r="115" spans="22:28" x14ac:dyDescent="0.3">
      <c r="V115" s="4">
        <v>45368</v>
      </c>
      <c r="W115" s="4" t="str">
        <f>TEXT(GASTO[[#This Row],[Fecha]],"mmmm")</f>
        <v>Marzo</v>
      </c>
      <c r="X115" s="1" t="s">
        <v>27</v>
      </c>
      <c r="Y115" s="1" t="s">
        <v>19</v>
      </c>
      <c r="Z115" s="1" t="s">
        <v>51</v>
      </c>
      <c r="AA115" s="37">
        <v>100</v>
      </c>
      <c r="AB115" s="5">
        <v>300</v>
      </c>
    </row>
    <row r="116" spans="22:28" x14ac:dyDescent="0.3">
      <c r="V116" s="4">
        <v>45371</v>
      </c>
      <c r="W116" s="4" t="str">
        <f>TEXT(GASTO[[#This Row],[Fecha]],"mmmm")</f>
        <v>Marzo</v>
      </c>
      <c r="X116" s="1" t="s">
        <v>27</v>
      </c>
      <c r="Y116" s="1" t="s">
        <v>31</v>
      </c>
      <c r="Z116" s="1" t="s">
        <v>39</v>
      </c>
      <c r="AA116" s="37">
        <v>200</v>
      </c>
      <c r="AB116" s="5">
        <v>200</v>
      </c>
    </row>
    <row r="117" spans="22:28" x14ac:dyDescent="0.3">
      <c r="V117" s="4">
        <v>45357</v>
      </c>
      <c r="W117" s="4" t="str">
        <f>TEXT(GASTO[[#This Row],[Fecha]],"mmmm")</f>
        <v>Marzo</v>
      </c>
      <c r="X117" s="1" t="s">
        <v>27</v>
      </c>
      <c r="Y117" s="1" t="s">
        <v>31</v>
      </c>
      <c r="Z117" s="1" t="s">
        <v>42</v>
      </c>
      <c r="AA117" s="37">
        <v>150</v>
      </c>
      <c r="AB117" s="5">
        <v>150</v>
      </c>
    </row>
    <row r="118" spans="22:28" x14ac:dyDescent="0.3">
      <c r="V118" s="4">
        <v>45413</v>
      </c>
      <c r="W118" s="4" t="str">
        <f>TEXT(GASTO[[#This Row],[Fecha]],"mmmm")</f>
        <v>Mayo</v>
      </c>
      <c r="X118" s="1" t="s">
        <v>9</v>
      </c>
      <c r="Y118" s="1" t="s">
        <v>28</v>
      </c>
      <c r="Z118" s="1" t="s">
        <v>34</v>
      </c>
      <c r="AA118" s="37">
        <v>20000</v>
      </c>
      <c r="AB118" s="5"/>
    </row>
    <row r="119" spans="22:28" x14ac:dyDescent="0.3">
      <c r="V119" s="4">
        <v>45437</v>
      </c>
      <c r="W119" s="4" t="str">
        <f>TEXT(GASTO[[#This Row],[Fecha]],"mmmm")</f>
        <v>Mayo</v>
      </c>
      <c r="X119" s="1" t="s">
        <v>9</v>
      </c>
      <c r="Y119" s="1" t="s">
        <v>33</v>
      </c>
      <c r="Z119" s="1" t="s">
        <v>35</v>
      </c>
      <c r="AA119" s="37">
        <v>3500</v>
      </c>
      <c r="AB119" s="5"/>
    </row>
    <row r="120" spans="22:28" x14ac:dyDescent="0.3">
      <c r="V120" s="4">
        <v>45432</v>
      </c>
      <c r="W120" s="4" t="str">
        <f>TEXT(GASTO[[#This Row],[Fecha]],"mmmm")</f>
        <v>Mayo</v>
      </c>
      <c r="X120" s="1" t="s">
        <v>9</v>
      </c>
      <c r="Y120" s="1" t="s">
        <v>22</v>
      </c>
      <c r="Z120" s="1" t="s">
        <v>36</v>
      </c>
      <c r="AA120" s="37">
        <v>1000</v>
      </c>
      <c r="AB120" s="5"/>
    </row>
    <row r="121" spans="22:28" x14ac:dyDescent="0.3">
      <c r="V121" s="4">
        <v>45432</v>
      </c>
      <c r="W121" s="4" t="str">
        <f>TEXT(GASTO[[#This Row],[Fecha]],"mmmm")</f>
        <v>Mayo</v>
      </c>
      <c r="X121" s="1" t="s">
        <v>27</v>
      </c>
      <c r="Y121" s="1" t="s">
        <v>31</v>
      </c>
      <c r="Z121" s="1" t="s">
        <v>66</v>
      </c>
      <c r="AA121" s="37">
        <v>4500</v>
      </c>
      <c r="AB121" s="5"/>
    </row>
    <row r="122" spans="22:28" x14ac:dyDescent="0.3">
      <c r="V122" s="4">
        <v>45440</v>
      </c>
      <c r="W122" s="4" t="str">
        <f>TEXT(GASTO[[#This Row],[Fecha]],"mmmm")</f>
        <v>Mayo</v>
      </c>
      <c r="X122" s="1" t="s">
        <v>27</v>
      </c>
      <c r="Y122" s="1" t="s">
        <v>32</v>
      </c>
      <c r="Z122" s="28" t="s">
        <v>67</v>
      </c>
      <c r="AA122" s="37">
        <v>3000</v>
      </c>
      <c r="AB122" s="5"/>
    </row>
    <row r="123" spans="22:28" x14ac:dyDescent="0.3">
      <c r="V123" s="4">
        <v>45414</v>
      </c>
      <c r="W123" s="4" t="str">
        <f>TEXT(GASTO[[#This Row],[Fecha]],"mmmm")</f>
        <v>Mayo</v>
      </c>
      <c r="X123" s="1" t="s">
        <v>27</v>
      </c>
      <c r="Y123" s="1" t="s">
        <v>32</v>
      </c>
      <c r="Z123" s="28" t="s">
        <v>63</v>
      </c>
      <c r="AA123" s="37">
        <v>2200</v>
      </c>
      <c r="AB123" s="5"/>
    </row>
    <row r="124" spans="22:28" x14ac:dyDescent="0.3">
      <c r="V124" s="4">
        <v>45442</v>
      </c>
      <c r="W124" s="4" t="str">
        <f>TEXT(GASTO[[#This Row],[Fecha]],"mmmm")</f>
        <v>Mayo</v>
      </c>
      <c r="X124" s="1" t="s">
        <v>27</v>
      </c>
      <c r="Y124" s="1" t="s">
        <v>60</v>
      </c>
      <c r="Z124" s="28" t="s">
        <v>69</v>
      </c>
      <c r="AA124" s="37">
        <v>1000</v>
      </c>
      <c r="AB124" s="5"/>
    </row>
    <row r="125" spans="22:28" x14ac:dyDescent="0.3">
      <c r="V125" s="4">
        <v>45428</v>
      </c>
      <c r="W125" s="4" t="str">
        <f>TEXT(GASTO[[#This Row],[Fecha]],"mmmm")</f>
        <v>Mayo</v>
      </c>
      <c r="X125" s="1" t="s">
        <v>27</v>
      </c>
      <c r="Y125" s="1" t="s">
        <v>32</v>
      </c>
      <c r="Z125" s="28" t="s">
        <v>50</v>
      </c>
      <c r="AA125" s="37">
        <v>1000</v>
      </c>
      <c r="AB125" s="5"/>
    </row>
    <row r="126" spans="22:28" x14ac:dyDescent="0.3">
      <c r="V126" s="4">
        <v>45417</v>
      </c>
      <c r="W126" s="4" t="str">
        <f>TEXT(GASTO[[#This Row],[Fecha]],"mmmm")</f>
        <v>Mayo</v>
      </c>
      <c r="X126" s="1" t="s">
        <v>27</v>
      </c>
      <c r="Y126" s="1" t="s">
        <v>19</v>
      </c>
      <c r="Z126" s="1" t="s">
        <v>46</v>
      </c>
      <c r="AA126" s="37">
        <v>1200</v>
      </c>
      <c r="AB126" s="5"/>
    </row>
    <row r="127" spans="22:28" x14ac:dyDescent="0.3">
      <c r="V127" s="4">
        <v>45430</v>
      </c>
      <c r="W127" s="4" t="str">
        <f>TEXT(GASTO[[#This Row],[Fecha]],"mmmm")</f>
        <v>Mayo</v>
      </c>
      <c r="X127" s="1" t="s">
        <v>27</v>
      </c>
      <c r="Y127" s="1" t="s">
        <v>32</v>
      </c>
      <c r="Z127" s="28" t="s">
        <v>62</v>
      </c>
      <c r="AA127" s="37">
        <v>1000</v>
      </c>
      <c r="AB127" s="5"/>
    </row>
    <row r="128" spans="22:28" x14ac:dyDescent="0.3">
      <c r="V128" s="4">
        <v>45435</v>
      </c>
      <c r="W128" s="4" t="str">
        <f>TEXT(GASTO[[#This Row],[Fecha]],"mmmm")</f>
        <v>Mayo</v>
      </c>
      <c r="X128" s="1" t="s">
        <v>27</v>
      </c>
      <c r="Y128" s="1" t="s">
        <v>60</v>
      </c>
      <c r="Z128" s="28" t="s">
        <v>64</v>
      </c>
      <c r="AA128" s="37">
        <v>1200</v>
      </c>
      <c r="AB128" s="5"/>
    </row>
    <row r="129" spans="22:28" x14ac:dyDescent="0.3">
      <c r="V129" s="4">
        <v>45427</v>
      </c>
      <c r="W129" s="4" t="str">
        <f>TEXT(GASTO[[#This Row],[Fecha]],"mmmm")</f>
        <v>Mayo</v>
      </c>
      <c r="X129" s="1" t="s">
        <v>27</v>
      </c>
      <c r="Y129" s="1" t="s">
        <v>31</v>
      </c>
      <c r="Z129" s="1" t="s">
        <v>41</v>
      </c>
      <c r="AA129" s="37">
        <v>900</v>
      </c>
      <c r="AB129" s="5"/>
    </row>
    <row r="130" spans="22:28" x14ac:dyDescent="0.3">
      <c r="V130" s="4">
        <v>45437</v>
      </c>
      <c r="W130" s="4" t="str">
        <f>TEXT(GASTO[[#This Row],[Fecha]],"mmmm")</f>
        <v>Mayo</v>
      </c>
      <c r="X130" s="1" t="s">
        <v>27</v>
      </c>
      <c r="Y130" s="1" t="s">
        <v>19</v>
      </c>
      <c r="Z130" s="1" t="s">
        <v>44</v>
      </c>
      <c r="AA130" s="37">
        <v>500</v>
      </c>
      <c r="AB130" s="5"/>
    </row>
    <row r="131" spans="22:28" x14ac:dyDescent="0.3">
      <c r="V131" s="4">
        <v>45414</v>
      </c>
      <c r="W131" s="4" t="str">
        <f>TEXT(GASTO[[#This Row],[Fecha]],"mmmm")</f>
        <v>Mayo</v>
      </c>
      <c r="X131" s="1" t="s">
        <v>27</v>
      </c>
      <c r="Y131" s="1" t="s">
        <v>19</v>
      </c>
      <c r="Z131" s="28" t="s">
        <v>26</v>
      </c>
      <c r="AA131" s="37">
        <v>600</v>
      </c>
      <c r="AB131" s="5"/>
    </row>
    <row r="132" spans="22:28" x14ac:dyDescent="0.3">
      <c r="V132" s="4">
        <v>45420</v>
      </c>
      <c r="W132" s="4" t="str">
        <f>TEXT(GASTO[[#This Row],[Fecha]],"mmmm")</f>
        <v>Mayo</v>
      </c>
      <c r="X132" s="1" t="s">
        <v>27</v>
      </c>
      <c r="Y132" s="1" t="s">
        <v>19</v>
      </c>
      <c r="Z132" s="1" t="s">
        <v>47</v>
      </c>
      <c r="AA132" s="37">
        <v>850</v>
      </c>
      <c r="AB132" s="5"/>
    </row>
    <row r="133" spans="22:28" x14ac:dyDescent="0.3">
      <c r="V133" s="4">
        <v>45422</v>
      </c>
      <c r="W133" s="4" t="str">
        <f>TEXT(GASTO[[#This Row],[Fecha]],"mmmm")</f>
        <v>Mayo</v>
      </c>
      <c r="X133" s="1" t="s">
        <v>27</v>
      </c>
      <c r="Y133" s="1" t="s">
        <v>60</v>
      </c>
      <c r="Z133" s="28" t="s">
        <v>68</v>
      </c>
      <c r="AA133" s="37">
        <v>400</v>
      </c>
      <c r="AB133" s="5"/>
    </row>
    <row r="134" spans="22:28" x14ac:dyDescent="0.3">
      <c r="V134" s="4">
        <v>45432</v>
      </c>
      <c r="W134" s="4" t="str">
        <f>TEXT(GASTO[[#This Row],[Fecha]],"mmmm")</f>
        <v>Mayo</v>
      </c>
      <c r="X134" s="1" t="s">
        <v>27</v>
      </c>
      <c r="Y134" s="1" t="s">
        <v>31</v>
      </c>
      <c r="Z134" s="1" t="s">
        <v>37</v>
      </c>
      <c r="AA134" s="37">
        <v>500</v>
      </c>
      <c r="AB134" s="5"/>
    </row>
    <row r="135" spans="22:28" x14ac:dyDescent="0.3">
      <c r="V135" s="4">
        <v>45438</v>
      </c>
      <c r="W135" s="4" t="str">
        <f>TEXT(GASTO[[#This Row],[Fecha]],"mmmm")</f>
        <v>Mayo</v>
      </c>
      <c r="X135" s="1" t="s">
        <v>27</v>
      </c>
      <c r="Y135" s="1" t="s">
        <v>31</v>
      </c>
      <c r="Z135" s="1" t="s">
        <v>40</v>
      </c>
      <c r="AA135" s="37">
        <v>600</v>
      </c>
      <c r="AB135" s="5"/>
    </row>
    <row r="136" spans="22:28" x14ac:dyDescent="0.3">
      <c r="V136" s="4">
        <v>45422</v>
      </c>
      <c r="W136" s="4" t="str">
        <f>TEXT(GASTO[[#This Row],[Fecha]],"mmmm")</f>
        <v>Mayo</v>
      </c>
      <c r="X136" s="1" t="s">
        <v>27</v>
      </c>
      <c r="Y136" s="1" t="s">
        <v>19</v>
      </c>
      <c r="Z136" s="1" t="s">
        <v>45</v>
      </c>
      <c r="AA136" s="37">
        <v>600</v>
      </c>
      <c r="AB136" s="5"/>
    </row>
    <row r="137" spans="22:28" x14ac:dyDescent="0.3">
      <c r="V137" s="4">
        <v>45422</v>
      </c>
      <c r="W137" s="4" t="str">
        <f>TEXT(GASTO[[#This Row],[Fecha]],"mmmm")</f>
        <v>Mayo</v>
      </c>
      <c r="X137" s="1" t="s">
        <v>27</v>
      </c>
      <c r="Y137" s="1" t="s">
        <v>19</v>
      </c>
      <c r="Z137" s="28" t="s">
        <v>49</v>
      </c>
      <c r="AA137" s="37">
        <v>500</v>
      </c>
      <c r="AB137" s="5"/>
    </row>
    <row r="138" spans="22:28" x14ac:dyDescent="0.3">
      <c r="V138" s="4">
        <v>45432</v>
      </c>
      <c r="W138" s="4" t="str">
        <f>TEXT(GASTO[[#This Row],[Fecha]],"mmmm")</f>
        <v>Mayo</v>
      </c>
      <c r="X138" s="1" t="s">
        <v>27</v>
      </c>
      <c r="Y138" s="1" t="s">
        <v>31</v>
      </c>
      <c r="Z138" s="1" t="s">
        <v>38</v>
      </c>
      <c r="AA138" s="37">
        <v>500</v>
      </c>
      <c r="AB138" s="5"/>
    </row>
    <row r="139" spans="22:28" x14ac:dyDescent="0.3">
      <c r="V139" s="4">
        <v>45442</v>
      </c>
      <c r="W139" s="4" t="str">
        <f>TEXT(GASTO[[#This Row],[Fecha]],"mmmm")</f>
        <v>Mayo</v>
      </c>
      <c r="X139" s="1" t="s">
        <v>27</v>
      </c>
      <c r="Y139" s="1" t="s">
        <v>19</v>
      </c>
      <c r="Z139" s="1" t="s">
        <v>16</v>
      </c>
      <c r="AA139" s="37">
        <v>400</v>
      </c>
      <c r="AB139" s="5"/>
    </row>
    <row r="140" spans="22:28" x14ac:dyDescent="0.3">
      <c r="V140" s="4">
        <v>45433</v>
      </c>
      <c r="W140" s="4" t="str">
        <f>TEXT(GASTO[[#This Row],[Fecha]],"mmmm")</f>
        <v>Mayo</v>
      </c>
      <c r="X140" s="1" t="s">
        <v>27</v>
      </c>
      <c r="Y140" s="1" t="s">
        <v>19</v>
      </c>
      <c r="Z140" s="28" t="s">
        <v>48</v>
      </c>
      <c r="AA140" s="37">
        <v>0</v>
      </c>
      <c r="AB140" s="5"/>
    </row>
    <row r="141" spans="22:28" x14ac:dyDescent="0.3">
      <c r="V141" s="4">
        <v>45414</v>
      </c>
      <c r="W141" s="4" t="str">
        <f>TEXT(GASTO[[#This Row],[Fecha]],"mmmm")</f>
        <v>Mayo</v>
      </c>
      <c r="X141" s="1" t="s">
        <v>27</v>
      </c>
      <c r="Y141" s="1" t="s">
        <v>19</v>
      </c>
      <c r="Z141" s="1" t="s">
        <v>43</v>
      </c>
      <c r="AA141" s="37">
        <v>400</v>
      </c>
      <c r="AB141" s="5"/>
    </row>
    <row r="142" spans="22:28" x14ac:dyDescent="0.3">
      <c r="V142" s="4">
        <v>45417</v>
      </c>
      <c r="W142" s="4" t="str">
        <f>TEXT(GASTO[[#This Row],[Fecha]],"mmmm")</f>
        <v>Mayo</v>
      </c>
      <c r="X142" s="1" t="s">
        <v>27</v>
      </c>
      <c r="Y142" s="1" t="s">
        <v>31</v>
      </c>
      <c r="Z142" s="1" t="s">
        <v>25</v>
      </c>
      <c r="AA142" s="37">
        <v>300</v>
      </c>
      <c r="AB142" s="5"/>
    </row>
    <row r="143" spans="22:28" x14ac:dyDescent="0.3">
      <c r="V143" s="4">
        <v>45429</v>
      </c>
      <c r="W143" s="4" t="str">
        <f>TEXT(GASTO[[#This Row],[Fecha]],"mmmm")</f>
        <v>Mayo</v>
      </c>
      <c r="X143" s="1" t="s">
        <v>27</v>
      </c>
      <c r="Y143" s="1" t="s">
        <v>19</v>
      </c>
      <c r="Z143" s="1" t="s">
        <v>51</v>
      </c>
      <c r="AA143" s="37">
        <v>100</v>
      </c>
      <c r="AB143" s="5"/>
    </row>
    <row r="144" spans="22:28" x14ac:dyDescent="0.3">
      <c r="V144" s="4">
        <v>45432</v>
      </c>
      <c r="W144" s="4" t="str">
        <f>TEXT(GASTO[[#This Row],[Fecha]],"mmmm")</f>
        <v>Mayo</v>
      </c>
      <c r="X144" s="1" t="s">
        <v>27</v>
      </c>
      <c r="Y144" s="1" t="s">
        <v>31</v>
      </c>
      <c r="Z144" s="1" t="s">
        <v>39</v>
      </c>
      <c r="AA144" s="37">
        <v>200</v>
      </c>
      <c r="AB144" s="5"/>
    </row>
    <row r="145" spans="22:28" x14ac:dyDescent="0.3">
      <c r="V145" s="4">
        <v>45418</v>
      </c>
      <c r="W145" s="4" t="str">
        <f>TEXT(GASTO[[#This Row],[Fecha]],"mmmm")</f>
        <v>Mayo</v>
      </c>
      <c r="X145" s="1" t="s">
        <v>27</v>
      </c>
      <c r="Y145" s="1" t="s">
        <v>31</v>
      </c>
      <c r="Z145" s="1" t="s">
        <v>42</v>
      </c>
      <c r="AA145" s="37">
        <v>150</v>
      </c>
      <c r="AB145" s="5"/>
    </row>
    <row r="146" spans="22:28" x14ac:dyDescent="0.3">
      <c r="V146" s="35">
        <v>45392</v>
      </c>
      <c r="W146" s="35" t="str">
        <f>TEXT(GASTO[[#This Row],[Fecha]],"mmmm")</f>
        <v>Abril</v>
      </c>
      <c r="X146" s="1" t="s">
        <v>9</v>
      </c>
      <c r="Y146" s="1" t="s">
        <v>33</v>
      </c>
      <c r="Z146" s="1" t="s">
        <v>36</v>
      </c>
      <c r="AA146" s="36">
        <v>1000</v>
      </c>
      <c r="AB146" s="5">
        <v>1500</v>
      </c>
    </row>
    <row r="147" spans="22:28" x14ac:dyDescent="0.3">
      <c r="V147" s="35">
        <v>45393</v>
      </c>
      <c r="W147" s="35" t="str">
        <f>TEXT(GASTO[[#This Row],[Fecha]],"mmmm")</f>
        <v>Abril</v>
      </c>
      <c r="X147" s="1" t="s">
        <v>27</v>
      </c>
      <c r="Y147" s="1" t="s">
        <v>19</v>
      </c>
      <c r="Z147" s="1" t="s">
        <v>44</v>
      </c>
      <c r="AA147" s="36">
        <v>890</v>
      </c>
      <c r="AB147" s="5">
        <v>1200</v>
      </c>
    </row>
  </sheetData>
  <sheetProtection formatCells="0" formatColumns="0" formatRows="0" insertColumns="0" insertRows="0" insertHyperlinks="0" deleteColumns="0" deleteRows="0" sort="0" autoFilter="0" pivotTables="0"/>
  <mergeCells count="6">
    <mergeCell ref="B1:C1"/>
    <mergeCell ref="F4:H4"/>
    <mergeCell ref="F5:H5"/>
    <mergeCell ref="B4:D4"/>
    <mergeCell ref="B5:D5"/>
    <mergeCell ref="B2:D2"/>
  </mergeCells>
  <conditionalFormatting sqref="D10:D15">
    <cfRule type="expression" dxfId="3" priority="1">
      <formula>D10&lt;C10</formula>
    </cfRule>
    <cfRule type="expression" dxfId="2" priority="2">
      <formula>D10&gt;C10</formula>
    </cfRule>
  </conditionalFormatting>
  <conditionalFormatting sqref="T10:T14 H10:H15 L10:L21 P10:P21 T17:T21">
    <cfRule type="expression" dxfId="1" priority="4">
      <formula>H10&lt;G10</formula>
    </cfRule>
    <cfRule type="expression" dxfId="0" priority="5">
      <formula>H10&gt;G10</formula>
    </cfRule>
  </conditionalFormatting>
  <pageMargins left="0.7" right="0.7" top="0.75" bottom="0.75" header="0.3" footer="0.3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AB7CF261-82E8-48A5-A671-2348CA428A82}">
          <x14:formula1>
            <xm:f>'Listas Validadas'!$A$2:$A$13</xm:f>
          </x14:formula1>
          <xm:sqref>B2:B3</xm:sqref>
        </x14:dataValidation>
        <x14:dataValidation type="list" allowBlank="1" showInputMessage="1" showErrorMessage="1" xr:uid="{E38CAFF5-B1C6-4A5C-9D88-AE50916375AC}">
          <x14:formula1>
            <xm:f>'Listas Validadas'!$C$2:$C$3</xm:f>
          </x14:formula1>
          <xm:sqref>X9:X147</xm:sqref>
        </x14:dataValidation>
        <x14:dataValidation type="list" allowBlank="1" showInputMessage="1" showErrorMessage="1" xr:uid="{417837A2-1B4B-4BA0-9C80-394F998A8931}">
          <x14:formula1>
            <xm:f>IF(X9="Ingreso",'Listas Validadas'!$E$2:$E$4,'Listas Validadas'!$G$2:$G$5)</xm:f>
          </x14:formula1>
          <xm:sqref>Y9:Y147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2E1D44-666C-4941-8BD7-222FAA9D240D}">
  <dimension ref="A1:G13"/>
  <sheetViews>
    <sheetView workbookViewId="0">
      <selection activeCell="G11" sqref="G11"/>
    </sheetView>
  </sheetViews>
  <sheetFormatPr baseColWidth="10" defaultRowHeight="15" x14ac:dyDescent="0.25"/>
  <cols>
    <col min="2" max="2" width="3.28515625" customWidth="1"/>
    <col min="4" max="4" width="3.28515625" customWidth="1"/>
    <col min="5" max="5" width="12.7109375" customWidth="1"/>
    <col min="6" max="6" width="3.28515625" customWidth="1"/>
    <col min="7" max="7" width="15.7109375" customWidth="1"/>
  </cols>
  <sheetData>
    <row r="1" spans="1:7" x14ac:dyDescent="0.25">
      <c r="A1" s="46" t="s">
        <v>2</v>
      </c>
      <c r="C1" s="46" t="s">
        <v>4</v>
      </c>
      <c r="E1" s="46" t="s">
        <v>29</v>
      </c>
      <c r="G1" s="46" t="s">
        <v>30</v>
      </c>
    </row>
    <row r="2" spans="1:7" x14ac:dyDescent="0.25">
      <c r="A2" t="s">
        <v>0</v>
      </c>
      <c r="C2" t="s">
        <v>9</v>
      </c>
      <c r="E2" t="s">
        <v>28</v>
      </c>
      <c r="G2" t="s">
        <v>31</v>
      </c>
    </row>
    <row r="3" spans="1:7" x14ac:dyDescent="0.25">
      <c r="A3" t="s">
        <v>1</v>
      </c>
      <c r="C3" t="s">
        <v>27</v>
      </c>
      <c r="E3" t="s">
        <v>33</v>
      </c>
      <c r="G3" t="s">
        <v>19</v>
      </c>
    </row>
    <row r="4" spans="1:7" x14ac:dyDescent="0.25">
      <c r="A4" t="s">
        <v>7</v>
      </c>
      <c r="E4" t="s">
        <v>22</v>
      </c>
      <c r="G4" t="s">
        <v>60</v>
      </c>
    </row>
    <row r="5" spans="1:7" x14ac:dyDescent="0.25">
      <c r="A5" t="s">
        <v>8</v>
      </c>
      <c r="G5" t="s">
        <v>32</v>
      </c>
    </row>
    <row r="6" spans="1:7" x14ac:dyDescent="0.25">
      <c r="A6" t="s">
        <v>10</v>
      </c>
    </row>
    <row r="7" spans="1:7" x14ac:dyDescent="0.25">
      <c r="A7" t="s">
        <v>3</v>
      </c>
    </row>
    <row r="8" spans="1:7" x14ac:dyDescent="0.25">
      <c r="A8" t="s">
        <v>13</v>
      </c>
    </row>
    <row r="9" spans="1:7" x14ac:dyDescent="0.25">
      <c r="A9" t="s">
        <v>14</v>
      </c>
    </row>
    <row r="10" spans="1:7" x14ac:dyDescent="0.25">
      <c r="A10" t="s">
        <v>17</v>
      </c>
    </row>
    <row r="11" spans="1:7" x14ac:dyDescent="0.25">
      <c r="A11" t="s">
        <v>18</v>
      </c>
    </row>
    <row r="12" spans="1:7" x14ac:dyDescent="0.25">
      <c r="A12" t="s">
        <v>20</v>
      </c>
    </row>
    <row r="13" spans="1:7" x14ac:dyDescent="0.25">
      <c r="A13" t="s">
        <v>21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Dashboard</vt:lpstr>
      <vt:lpstr>Listas Validadas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 Borthagaray</dc:creator>
  <cp:lastModifiedBy>Gabriel Borthagaray</cp:lastModifiedBy>
  <dcterms:created xsi:type="dcterms:W3CDTF">2023-06-05T00:50:48Z</dcterms:created>
  <dcterms:modified xsi:type="dcterms:W3CDTF">2025-09-03T18:49:24Z</dcterms:modified>
</cp:coreProperties>
</file>